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autoCompressPictures="0"/>
  <mc:AlternateContent xmlns:mc="http://schemas.openxmlformats.org/markup-compatibility/2006">
    <mc:Choice Requires="x15">
      <x15ac:absPath xmlns:x15ac="http://schemas.microsoft.com/office/spreadsheetml/2010/11/ac" url="\\cle-nt1\shared\SUPPLY CHAIN\ENVIRONMENTAL AND REGULATION REQUESTS\REGULATORY DOCUMENTS\COMPLIANCE PACKET\MPI\"/>
    </mc:Choice>
  </mc:AlternateContent>
  <xr:revisionPtr revIDLastSave="0" documentId="8_{22D276E7-A072-48FA-B3A3-E07768820959}"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08" yWindow="-108" windowWidth="23256" windowHeight="12456"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J316" i="8"/>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78" i="4" s="1"/>
  <c r="B120" i="4"/>
  <c r="M120" i="4"/>
  <c r="B90" i="4"/>
  <c r="M90" i="4" s="1"/>
  <c r="B66" i="4"/>
  <c r="M66" i="4"/>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s="1"/>
  <c r="T12" i="5"/>
  <c r="S12" i="5"/>
  <c r="R12" i="5"/>
  <c r="J12" i="5"/>
  <c r="I12" i="5"/>
  <c r="H12" i="5"/>
  <c r="G12" i="5"/>
  <c r="F12" i="5"/>
  <c r="AB11" i="5"/>
  <c r="V11" i="5"/>
  <c r="E11" i="5"/>
  <c r="X11" i="5" s="1"/>
  <c r="T11" i="5"/>
  <c r="S11" i="5"/>
  <c r="R11" i="5"/>
  <c r="J11" i="5"/>
  <c r="I11" i="5"/>
  <c r="H11" i="5"/>
  <c r="G11" i="5"/>
  <c r="F11" i="5"/>
  <c r="AB10" i="5"/>
  <c r="V10" i="5"/>
  <c r="E10" i="5"/>
  <c r="X10" i="5" s="1"/>
  <c r="T10" i="5"/>
  <c r="S10" i="5"/>
  <c r="R10" i="5"/>
  <c r="J10" i="5"/>
  <c r="I10" i="5"/>
  <c r="H10" i="5"/>
  <c r="G10" i="5"/>
  <c r="F10" i="5"/>
  <c r="AB9" i="5"/>
  <c r="V9" i="5"/>
  <c r="E9" i="5"/>
  <c r="X9" i="5" s="1"/>
  <c r="T9" i="5"/>
  <c r="S9" i="5"/>
  <c r="R9" i="5"/>
  <c r="J9" i="5"/>
  <c r="I9" i="5"/>
  <c r="H9" i="5"/>
  <c r="G9" i="5"/>
  <c r="F9" i="5"/>
  <c r="AB8" i="5"/>
  <c r="V8" i="5"/>
  <c r="E8" i="5"/>
  <c r="X8" i="5" s="1"/>
  <c r="T8" i="5"/>
  <c r="S8" i="5"/>
  <c r="R8" i="5"/>
  <c r="J8" i="5"/>
  <c r="I8" i="5"/>
  <c r="H8" i="5"/>
  <c r="G8" i="5"/>
  <c r="F8" i="5"/>
  <c r="AB7" i="5"/>
  <c r="V7" i="5"/>
  <c r="E7" i="5"/>
  <c r="X7" i="5" s="1"/>
  <c r="T7" i="5"/>
  <c r="S7" i="5"/>
  <c r="R7" i="5"/>
  <c r="J7" i="5"/>
  <c r="I7" i="5"/>
  <c r="H7" i="5"/>
  <c r="G7" i="5"/>
  <c r="F7" i="5"/>
  <c r="AB6" i="5"/>
  <c r="V6" i="5"/>
  <c r="E6" i="5"/>
  <c r="X6" i="5" s="1"/>
  <c r="T6" i="5"/>
  <c r="S6" i="5"/>
  <c r="R6" i="5"/>
  <c r="J6" i="5"/>
  <c r="I6" i="5"/>
  <c r="H6" i="5"/>
  <c r="G6" i="5"/>
  <c r="F6" i="5"/>
  <c r="AB5" i="5"/>
  <c r="V5" i="5"/>
  <c r="E5" i="5"/>
  <c r="X5" i="5" s="1"/>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G111" i="6" s="1"/>
  <c r="B110" i="6"/>
  <c r="G110" i="6" s="1"/>
  <c r="B109" i="6"/>
  <c r="B108" i="6"/>
  <c r="B107" i="6"/>
  <c r="B106" i="6"/>
  <c r="B105" i="6"/>
  <c r="B104" i="6"/>
  <c r="B103" i="6"/>
  <c r="G103" i="6" s="1"/>
  <c r="B102" i="6"/>
  <c r="G102" i="6" s="1"/>
  <c r="B101" i="6"/>
  <c r="B100" i="6"/>
  <c r="B99" i="6"/>
  <c r="B98" i="6"/>
  <c r="B96" i="6"/>
  <c r="B95" i="6"/>
  <c r="G95" i="6" s="1"/>
  <c r="B94" i="6"/>
  <c r="G94" i="6" s="1"/>
  <c r="B92" i="6"/>
  <c r="B91" i="6"/>
  <c r="B90" i="6"/>
  <c r="B89" i="6"/>
  <c r="B88" i="6"/>
  <c r="B87" i="6"/>
  <c r="B86" i="6"/>
  <c r="B85" i="6"/>
  <c r="B84" i="6"/>
  <c r="B83" i="6"/>
  <c r="B81" i="6"/>
  <c r="B80" i="6"/>
  <c r="B79" i="6"/>
  <c r="B78" i="6"/>
  <c r="B77" i="6"/>
  <c r="G77" i="6" s="1"/>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F33" i="6" s="1"/>
  <c r="H33" i="6" s="1"/>
  <c r="B21" i="6"/>
  <c r="F32" i="6" s="1"/>
  <c r="H32" i="6" s="1"/>
  <c r="B20" i="6"/>
  <c r="B19" i="6"/>
  <c r="B18" i="6"/>
  <c r="B17" i="6"/>
  <c r="F28" i="6" s="1"/>
  <c r="H28" i="6" s="1"/>
  <c r="B15" i="6"/>
  <c r="G15" i="6" s="1"/>
  <c r="H15" i="6" s="1"/>
  <c r="D15" i="6" s="1"/>
  <c r="B13" i="6"/>
  <c r="G13" i="6" s="1"/>
  <c r="H13" i="6" s="1"/>
  <c r="B12" i="6"/>
  <c r="B11" i="6"/>
  <c r="B10" i="6"/>
  <c r="B9" i="6"/>
  <c r="B6" i="6"/>
  <c r="B4" i="6"/>
  <c r="A98" i="6"/>
  <c r="B114" i="4"/>
  <c r="A93" i="6" s="1"/>
  <c r="A50"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D101" i="4" s="1"/>
  <c r="B113" i="4"/>
  <c r="H101" i="4"/>
  <c r="AA13" i="4" a="1"/>
  <c r="AA13" i="4"/>
  <c r="S43" i="4"/>
  <c r="T43" i="4" s="1"/>
  <c r="U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24" i="6" s="1"/>
  <c r="D4" i="5"/>
  <c r="E4" i="5"/>
  <c r="V13" i="5"/>
  <c r="E13" i="5"/>
  <c r="X13" i="5" s="1"/>
  <c r="V14" i="5"/>
  <c r="E14" i="5"/>
  <c r="X14" i="5" s="1"/>
  <c r="V15" i="5"/>
  <c r="E15" i="5"/>
  <c r="X15" i="5" s="1"/>
  <c r="V16" i="5"/>
  <c r="E16" i="5"/>
  <c r="X16" i="5" s="1"/>
  <c r="V17" i="5"/>
  <c r="E17" i="5"/>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F39" i="6"/>
  <c r="H39" i="6" s="1"/>
  <c r="D39" i="6" s="1"/>
  <c r="F17" i="6"/>
  <c r="F98" i="6"/>
  <c r="C123" i="6"/>
  <c r="C122" i="6"/>
  <c r="C121" i="6"/>
  <c r="C120" i="6"/>
  <c r="G101" i="6"/>
  <c r="G100" i="6"/>
  <c r="G88" i="6"/>
  <c r="G87" i="6"/>
  <c r="G86" i="6"/>
  <c r="G85" i="6"/>
  <c r="G84" i="6"/>
  <c r="G83"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H7" i="6"/>
  <c r="D7" i="6"/>
  <c r="G9" i="6"/>
  <c r="H9" i="6" s="1"/>
  <c r="D9" i="6" s="1"/>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H22" i="6" s="1"/>
  <c r="D22" i="6" s="1"/>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6" i="6"/>
  <c r="G98" i="6"/>
  <c r="G99" i="6"/>
  <c r="G108" i="6"/>
  <c r="G109" i="6"/>
  <c r="G10" i="6"/>
  <c r="H10" i="6" s="1"/>
  <c r="D10" i="6" s="1"/>
  <c r="G5" i="6"/>
  <c r="H5" i="6" s="1"/>
  <c r="D5" i="6" s="1"/>
  <c r="F6" i="6"/>
  <c r="G6" i="6"/>
  <c r="H6" i="6"/>
  <c r="G11" i="6"/>
  <c r="H11" i="6"/>
  <c r="G12" i="6"/>
  <c r="H12" i="6"/>
  <c r="D12" i="6" s="1"/>
  <c r="H14" i="6"/>
  <c r="H16" i="6"/>
  <c r="I4" i="6"/>
  <c r="I5" i="6"/>
  <c r="J5" i="6"/>
  <c r="I6" i="6"/>
  <c r="C6" i="6" s="1"/>
  <c r="J6" i="6"/>
  <c r="I9" i="6"/>
  <c r="J9" i="6"/>
  <c r="I10" i="6"/>
  <c r="J10" i="6"/>
  <c r="I11" i="6"/>
  <c r="C11" i="6" s="1"/>
  <c r="J11" i="6"/>
  <c r="I12" i="6"/>
  <c r="C12" i="6" s="1"/>
  <c r="J12" i="6"/>
  <c r="I13" i="6"/>
  <c r="I15" i="6"/>
  <c r="J15" i="6"/>
  <c r="I17" i="6"/>
  <c r="J17" i="6"/>
  <c r="I18" i="6"/>
  <c r="J18" i="6"/>
  <c r="I19" i="6"/>
  <c r="C19" i="6" s="1"/>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7" i="5"/>
  <c r="X53"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1"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D114" i="6"/>
  <c r="B31" i="4"/>
  <c r="A18" i="6"/>
  <c r="F40" i="6"/>
  <c r="F99" i="6" s="1"/>
  <c r="H99" i="6" s="1"/>
  <c r="D99" i="6" s="1"/>
  <c r="F18" i="6"/>
  <c r="H18" i="6"/>
  <c r="O31" i="4"/>
  <c r="P55" i="4"/>
  <c r="B103" i="4" s="1"/>
  <c r="P43" i="4"/>
  <c r="B43" i="4" s="1"/>
  <c r="D18" i="6"/>
  <c r="A115" i="6"/>
  <c r="G115" i="6"/>
  <c r="F29" i="6"/>
  <c r="H29" i="6" s="1"/>
  <c r="M31" i="4"/>
  <c r="AA14" i="4" a="1"/>
  <c r="AA14" i="4"/>
  <c r="AA15" i="4" a="1"/>
  <c r="AA15" i="4"/>
  <c r="AA16" i="4" a="1"/>
  <c r="B32" i="4"/>
  <c r="A19" i="6"/>
  <c r="F19" i="6"/>
  <c r="H19" i="6"/>
  <c r="B33" i="4"/>
  <c r="A20" i="6"/>
  <c r="F20" i="6"/>
  <c r="H20" i="6"/>
  <c r="AA16" i="4"/>
  <c r="B34" i="4"/>
  <c r="A21" i="6"/>
  <c r="F21" i="6"/>
  <c r="H21" i="6"/>
  <c r="D21" i="6" s="1"/>
  <c r="F41" i="6"/>
  <c r="F42" i="6"/>
  <c r="H42" i="6" s="1"/>
  <c r="D42" i="6" s="1"/>
  <c r="O34" i="4"/>
  <c r="P58" i="4"/>
  <c r="B124" i="4" s="1"/>
  <c r="P46" i="4"/>
  <c r="B46" i="4"/>
  <c r="M46" i="4" s="1"/>
  <c r="A32" i="6"/>
  <c r="A118" i="6"/>
  <c r="G118" i="6"/>
  <c r="M34" i="4"/>
  <c r="O33" i="4"/>
  <c r="P57" i="4"/>
  <c r="B123" i="4" s="1"/>
  <c r="O32" i="4"/>
  <c r="P56" i="4"/>
  <c r="B104" i="4" s="1"/>
  <c r="B105" i="4"/>
  <c r="A86" i="6" s="1"/>
  <c r="M105" i="4"/>
  <c r="B93" i="4"/>
  <c r="M93" i="4" s="1"/>
  <c r="B69" i="4"/>
  <c r="M69" i="4"/>
  <c r="B57" i="4"/>
  <c r="A42" i="6" s="1"/>
  <c r="M57" i="4"/>
  <c r="P45" i="4"/>
  <c r="B45" i="4" s="1"/>
  <c r="P44" i="4"/>
  <c r="B44" i="4"/>
  <c r="M44" i="4" s="1"/>
  <c r="M33" i="4"/>
  <c r="M32" i="4"/>
  <c r="A53" i="6"/>
  <c r="D20" i="6"/>
  <c r="D19" i="6"/>
  <c r="F116" i="6"/>
  <c r="H116" i="6" s="1"/>
  <c r="D116" i="6" s="1"/>
  <c r="A116" i="6"/>
  <c r="G116" i="6"/>
  <c r="A117" i="6"/>
  <c r="G117" i="6"/>
  <c r="H41" i="6"/>
  <c r="F52" i="6"/>
  <c r="H52" i="6" s="1"/>
  <c r="D52" i="6" s="1"/>
  <c r="F63" i="6"/>
  <c r="F74" i="6" s="1"/>
  <c r="F100" i="6"/>
  <c r="H100" i="6"/>
  <c r="D100" i="6" s="1"/>
  <c r="F101" i="6"/>
  <c r="H101" i="6" s="1"/>
  <c r="D101" i="6" s="1"/>
  <c r="F30" i="6"/>
  <c r="H30" i="6" s="1"/>
  <c r="F31" i="6"/>
  <c r="H31" i="6" s="1"/>
  <c r="D41" i="6"/>
  <c r="S45" i="4"/>
  <c r="S44" i="4"/>
  <c r="T44" i="4"/>
  <c r="U44" i="4"/>
  <c r="T45" i="4"/>
  <c r="S46" i="4"/>
  <c r="AA17" i="4" a="1"/>
  <c r="AA17" i="4"/>
  <c r="S47" i="4"/>
  <c r="T47" i="4" s="1"/>
  <c r="B35" i="4"/>
  <c r="A22" i="6"/>
  <c r="A119" i="6"/>
  <c r="G119" i="6"/>
  <c r="F22" i="6"/>
  <c r="O35" i="4"/>
  <c r="P47" i="4"/>
  <c r="B47" i="4" s="1"/>
  <c r="P59" i="4"/>
  <c r="B59" i="4" s="1"/>
  <c r="B83" i="4"/>
  <c r="M83" i="4"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7" i="4" s="1"/>
  <c r="W47" i="4" s="1"/>
  <c r="X47" i="4" s="1"/>
  <c r="U48" i="4"/>
  <c r="V48" i="4" s="1"/>
  <c r="T49" i="4"/>
  <c r="S50" i="4"/>
  <c r="M96" i="4"/>
  <c r="M97" i="4"/>
  <c r="M98" i="4"/>
  <c r="AA21" i="4" a="1"/>
  <c r="AA21" i="4"/>
  <c r="B39" i="4"/>
  <c r="O39" i="4"/>
  <c r="P63" i="4"/>
  <c r="B99" i="4"/>
  <c r="M99" i="4"/>
  <c r="S51" i="4"/>
  <c r="T51" i="4"/>
  <c r="U51" i="4"/>
  <c r="V51" i="4"/>
  <c r="W51" i="4"/>
  <c r="X51" i="4"/>
  <c r="Y51" i="4" s="1"/>
  <c r="Z50" i="4" s="1"/>
  <c r="AA50" i="4" s="1"/>
  <c r="T50" i="4"/>
  <c r="U50" i="4"/>
  <c r="V50" i="4"/>
  <c r="W50" i="4"/>
  <c r="X50" i="4" s="1"/>
  <c r="Y50" i="4"/>
  <c r="U49" i="4"/>
  <c r="V49" i="4"/>
  <c r="W49" i="4" s="1"/>
  <c r="W48" i="4"/>
  <c r="A26" i="6"/>
  <c r="AA22" i="4"/>
  <c r="AA23" i="4"/>
  <c r="Q41" i="4"/>
  <c r="B41" i="4" s="1"/>
  <c r="A27" i="6" s="1"/>
  <c r="P51" i="4"/>
  <c r="B51" i="4"/>
  <c r="A37" i="6"/>
  <c r="Q53" i="4"/>
  <c r="B77" i="4" s="1"/>
  <c r="A60" i="6" s="1"/>
  <c r="B63" i="4"/>
  <c r="A48" i="6"/>
  <c r="B75" i="4"/>
  <c r="A59" i="6"/>
  <c r="B87" i="4"/>
  <c r="A70" i="6"/>
  <c r="A81" i="6"/>
  <c r="B111" i="4"/>
  <c r="A92" i="6"/>
  <c r="B129" i="4"/>
  <c r="A107" i="6"/>
  <c r="A123" i="6"/>
  <c r="B137" i="4"/>
  <c r="A111" i="6" s="1"/>
  <c r="M39" i="4"/>
  <c r="M51" i="4"/>
  <c r="M63" i="4"/>
  <c r="M75" i="4"/>
  <c r="M87" i="4"/>
  <c r="M111" i="4"/>
  <c r="M129" i="4"/>
  <c r="H98" i="6" l="1"/>
  <c r="D98" i="6" s="1"/>
  <c r="X49" i="4"/>
  <c r="X48" i="4"/>
  <c r="Y48" i="4" s="1"/>
  <c r="Y47" i="4"/>
  <c r="Y49" i="4"/>
  <c r="T46" i="4"/>
  <c r="Z51" i="4"/>
  <c r="AA51" i="4" s="1"/>
  <c r="AB51" i="4" s="1"/>
  <c r="AC51" i="4" s="1"/>
  <c r="F51" i="6"/>
  <c r="H51" i="6" s="1"/>
  <c r="C51" i="6" s="1"/>
  <c r="T42" i="4"/>
  <c r="U42" i="4" s="1"/>
  <c r="V43" i="4"/>
  <c r="V42" i="4"/>
  <c r="W42" i="4" s="1"/>
  <c r="Z47" i="4"/>
  <c r="D33" i="6"/>
  <c r="K119" i="6"/>
  <c r="M59" i="4"/>
  <c r="A44" i="6"/>
  <c r="A33" i="6"/>
  <c r="M47" i="4"/>
  <c r="B95" i="4"/>
  <c r="B117" i="4"/>
  <c r="A95" i="6" s="1"/>
  <c r="A66" i="6"/>
  <c r="F44" i="6"/>
  <c r="C33" i="6"/>
  <c r="B65" i="4"/>
  <c r="A49" i="6" s="1"/>
  <c r="B125" i="4"/>
  <c r="B71" i="4"/>
  <c r="B107" i="4"/>
  <c r="C22" i="6"/>
  <c r="B133" i="4"/>
  <c r="A109" i="6" s="1"/>
  <c r="D32" i="6"/>
  <c r="K118" i="6"/>
  <c r="A102" i="6"/>
  <c r="M124" i="4"/>
  <c r="C32" i="6"/>
  <c r="B82" i="4"/>
  <c r="B94" i="4"/>
  <c r="C21" i="6"/>
  <c r="F43" i="6"/>
  <c r="B58" i="4"/>
  <c r="B106" i="4"/>
  <c r="B70" i="4"/>
  <c r="M45" i="4"/>
  <c r="A31" i="6"/>
  <c r="M123" i="4"/>
  <c r="A101" i="6"/>
  <c r="D31" i="6"/>
  <c r="K117" i="6"/>
  <c r="C42" i="6"/>
  <c r="C20" i="6"/>
  <c r="B131" i="4"/>
  <c r="A108" i="6" s="1"/>
  <c r="B101" i="4"/>
  <c r="A82" i="6" s="1"/>
  <c r="B119" i="4"/>
  <c r="A97" i="6" s="1"/>
  <c r="B53" i="4"/>
  <c r="A38" i="6" s="1"/>
  <c r="F53" i="6"/>
  <c r="F117" i="6"/>
  <c r="H117" i="6" s="1"/>
  <c r="D117" i="6" s="1"/>
  <c r="C101" i="6"/>
  <c r="B81" i="4"/>
  <c r="A75" i="6"/>
  <c r="C31" i="6"/>
  <c r="H74" i="6"/>
  <c r="F85" i="6"/>
  <c r="H85" i="6" s="1"/>
  <c r="A85" i="6"/>
  <c r="M104" i="4"/>
  <c r="D30" i="6"/>
  <c r="K116" i="6"/>
  <c r="C30" i="6"/>
  <c r="H63" i="6"/>
  <c r="D63" i="6" s="1"/>
  <c r="B68" i="4"/>
  <c r="B92" i="4"/>
  <c r="B122" i="4"/>
  <c r="B56" i="4"/>
  <c r="B80" i="4"/>
  <c r="C52" i="6"/>
  <c r="C100" i="6"/>
  <c r="A30" i="6"/>
  <c r="C116" i="6"/>
  <c r="C41" i="6"/>
  <c r="M43" i="4"/>
  <c r="A29" i="6"/>
  <c r="A84" i="6"/>
  <c r="M103" i="4"/>
  <c r="K115" i="6"/>
  <c r="D29" i="6"/>
  <c r="B115" i="4"/>
  <c r="A94" i="6" s="1"/>
  <c r="B89" i="4"/>
  <c r="A71" i="6" s="1"/>
  <c r="H40" i="6"/>
  <c r="D40" i="6" s="1"/>
  <c r="F115" i="6"/>
  <c r="H115" i="6" s="1"/>
  <c r="D115" i="6" s="1"/>
  <c r="B67" i="4"/>
  <c r="B121" i="4"/>
  <c r="C115" i="6"/>
  <c r="B79" i="4"/>
  <c r="B135" i="4"/>
  <c r="A110" i="6" s="1"/>
  <c r="C29" i="6"/>
  <c r="F62" i="6"/>
  <c r="B91" i="4"/>
  <c r="C18" i="6"/>
  <c r="C114" i="6"/>
  <c r="B55" i="4"/>
  <c r="C99" i="6"/>
  <c r="D28" i="6"/>
  <c r="K114" i="6"/>
  <c r="A61" i="6"/>
  <c r="M78" i="4"/>
  <c r="M42" i="4"/>
  <c r="A28" i="6"/>
  <c r="C39" i="6"/>
  <c r="B54" i="4"/>
  <c r="B102" i="4"/>
  <c r="C98" i="6"/>
  <c r="C28" i="6"/>
  <c r="G17" i="6"/>
  <c r="H17" i="6" s="1"/>
  <c r="D17" i="6" s="1"/>
  <c r="F50" i="6"/>
  <c r="A72" i="6"/>
  <c r="C15" i="6"/>
  <c r="C13" i="6"/>
  <c r="D13" i="6"/>
  <c r="C9" i="6"/>
  <c r="C10" i="6"/>
  <c r="H112" i="6"/>
  <c r="C2" i="6"/>
  <c r="C5" i="6"/>
  <c r="D4" i="6"/>
  <c r="C4" i="6"/>
  <c r="G77" i="4"/>
  <c r="G89" i="4"/>
  <c r="D65" i="4"/>
  <c r="G124" i="6" a="1"/>
  <c r="G124" i="6" s="1"/>
  <c r="H124" i="6" s="1"/>
  <c r="G114" i="4"/>
  <c r="G65" i="4"/>
  <c r="D41" i="4"/>
  <c r="G101" i="4"/>
  <c r="D53" i="4"/>
  <c r="D114" i="4"/>
  <c r="G53" i="4"/>
  <c r="D77" i="4"/>
  <c r="D89" i="4"/>
  <c r="D51" i="6" l="1"/>
  <c r="Z48" i="4"/>
  <c r="AA48" i="4" s="1"/>
  <c r="Z49" i="4"/>
  <c r="AA49" i="4" s="1"/>
  <c r="AB50" i="4"/>
  <c r="U46" i="4"/>
  <c r="V46" i="4" s="1"/>
  <c r="W46" i="4" s="1"/>
  <c r="X46" i="4" s="1"/>
  <c r="Y46" i="4" s="1"/>
  <c r="Z46" i="4" s="1"/>
  <c r="AA46" i="4" s="1"/>
  <c r="U45" i="4"/>
  <c r="C40" i="6"/>
  <c r="A77" i="6"/>
  <c r="M95" i="4"/>
  <c r="M107" i="4"/>
  <c r="A88" i="6"/>
  <c r="M71" i="4"/>
  <c r="A55" i="6"/>
  <c r="F103" i="6"/>
  <c r="H103" i="6" s="1"/>
  <c r="F55" i="6"/>
  <c r="H44" i="6"/>
  <c r="F119" i="6"/>
  <c r="H119" i="6" s="1"/>
  <c r="A103" i="6"/>
  <c r="M125" i="4"/>
  <c r="A43" i="6"/>
  <c r="M58" i="4"/>
  <c r="F54" i="6"/>
  <c r="F102" i="6"/>
  <c r="H102" i="6" s="1"/>
  <c r="F94" i="6"/>
  <c r="H43" i="6"/>
  <c r="F118" i="6"/>
  <c r="H118" i="6" s="1"/>
  <c r="M106" i="4"/>
  <c r="A87" i="6"/>
  <c r="M94" i="4"/>
  <c r="A76" i="6"/>
  <c r="M82" i="4"/>
  <c r="A65" i="6"/>
  <c r="A54" i="6"/>
  <c r="M70" i="4"/>
  <c r="C117" i="6"/>
  <c r="F64" i="6"/>
  <c r="H53" i="6"/>
  <c r="M81" i="4"/>
  <c r="A64" i="6"/>
  <c r="A63" i="6"/>
  <c r="M80" i="4"/>
  <c r="C63" i="6"/>
  <c r="M122" i="4"/>
  <c r="A100" i="6"/>
  <c r="A41" i="6"/>
  <c r="M56" i="4"/>
  <c r="M92" i="4"/>
  <c r="A74" i="6"/>
  <c r="C85" i="6"/>
  <c r="D85" i="6"/>
  <c r="M68" i="4"/>
  <c r="A52" i="6"/>
  <c r="D74" i="6"/>
  <c r="C74" i="6"/>
  <c r="A99" i="6"/>
  <c r="M121" i="4"/>
  <c r="H62" i="6"/>
  <c r="F73" i="6"/>
  <c r="M67" i="4"/>
  <c r="A51" i="6"/>
  <c r="A40" i="6"/>
  <c r="M55" i="4"/>
  <c r="A62" i="6"/>
  <c r="M79" i="4"/>
  <c r="A73" i="6"/>
  <c r="M91" i="4"/>
  <c r="A39" i="6"/>
  <c r="M54" i="4"/>
  <c r="M102" i="4"/>
  <c r="A83" i="6"/>
  <c r="H50" i="6"/>
  <c r="F61" i="6"/>
  <c r="C17" i="6"/>
  <c r="D112" i="6"/>
  <c r="C112" i="6"/>
  <c r="D124" i="6"/>
  <c r="AB46" i="4" l="1"/>
  <c r="AC46" i="4" s="1"/>
  <c r="AB49" i="4"/>
  <c r="AC49" i="4" s="1"/>
  <c r="AB48" i="4"/>
  <c r="AA47" i="4"/>
  <c r="AB47" i="4" s="1"/>
  <c r="V45" i="4"/>
  <c r="W45" i="4" s="1"/>
  <c r="V44" i="4"/>
  <c r="AC50" i="4"/>
  <c r="F66" i="6"/>
  <c r="H55" i="6"/>
  <c r="D103" i="6"/>
  <c r="C103" i="6"/>
  <c r="D119" i="6"/>
  <c r="C119" i="6"/>
  <c r="D44" i="6"/>
  <c r="C44" i="6"/>
  <c r="D118" i="6"/>
  <c r="C118" i="6"/>
  <c r="D43" i="6"/>
  <c r="C43" i="6"/>
  <c r="H94" i="6"/>
  <c r="F110" i="6"/>
  <c r="H110" i="6" s="1"/>
  <c r="F109" i="6"/>
  <c r="H109" i="6" s="1"/>
  <c r="F111" i="6"/>
  <c r="H111" i="6" s="1"/>
  <c r="F108" i="6"/>
  <c r="H108" i="6" s="1"/>
  <c r="F95" i="6"/>
  <c r="D102" i="6"/>
  <c r="C102" i="6"/>
  <c r="F65" i="6"/>
  <c r="H54" i="6"/>
  <c r="D53" i="6"/>
  <c r="C53" i="6"/>
  <c r="F75" i="6"/>
  <c r="H64" i="6"/>
  <c r="H73" i="6"/>
  <c r="F84" i="6"/>
  <c r="H84" i="6" s="1"/>
  <c r="D62" i="6"/>
  <c r="C62" i="6"/>
  <c r="H61" i="6"/>
  <c r="F72" i="6"/>
  <c r="C50" i="6"/>
  <c r="D50" i="6"/>
  <c r="W44" i="4" l="1"/>
  <c r="X44" i="4" s="1"/>
  <c r="Y44" i="4" s="1"/>
  <c r="Z44" i="4" s="1"/>
  <c r="AA44" i="4" s="1"/>
  <c r="W43" i="4"/>
  <c r="X45" i="4"/>
  <c r="Y45" i="4" s="1"/>
  <c r="Z45" i="4" s="1"/>
  <c r="AA45" i="4" s="1"/>
  <c r="AC47" i="4"/>
  <c r="AC48" i="4"/>
  <c r="D55" i="6"/>
  <c r="C55" i="6"/>
  <c r="H66" i="6"/>
  <c r="F77" i="6"/>
  <c r="D109" i="6"/>
  <c r="C109" i="6"/>
  <c r="D110" i="6"/>
  <c r="C110" i="6"/>
  <c r="H65" i="6"/>
  <c r="F76" i="6"/>
  <c r="D94" i="6"/>
  <c r="C94" i="6"/>
  <c r="D108" i="6"/>
  <c r="C108" i="6"/>
  <c r="D111" i="6"/>
  <c r="C111" i="6"/>
  <c r="C54" i="6"/>
  <c r="D54" i="6"/>
  <c r="H95" i="6"/>
  <c r="F96" i="6"/>
  <c r="H96" i="6" s="1"/>
  <c r="D64" i="6"/>
  <c r="C64" i="6"/>
  <c r="H75" i="6"/>
  <c r="F86" i="6"/>
  <c r="H86" i="6" s="1"/>
  <c r="D84" i="6"/>
  <c r="C84" i="6"/>
  <c r="D73" i="6"/>
  <c r="C73" i="6"/>
  <c r="H72" i="6"/>
  <c r="F83" i="6"/>
  <c r="H83" i="6" s="1"/>
  <c r="D61" i="6"/>
  <c r="C61" i="6"/>
  <c r="AB44" i="4" l="1"/>
  <c r="AB45" i="4"/>
  <c r="AC45" i="4" s="1"/>
  <c r="X42" i="4"/>
  <c r="Y42" i="4" s="1"/>
  <c r="X43" i="4"/>
  <c r="Y43" i="4" s="1"/>
  <c r="H77" i="6"/>
  <c r="F88" i="6"/>
  <c r="H88" i="6" s="1"/>
  <c r="D66" i="6"/>
  <c r="C66" i="6"/>
  <c r="D96" i="6"/>
  <c r="C96" i="6"/>
  <c r="H76" i="6"/>
  <c r="F87" i="6"/>
  <c r="H87" i="6" s="1"/>
  <c r="D65" i="6"/>
  <c r="C65" i="6"/>
  <c r="C95" i="6"/>
  <c r="D95" i="6"/>
  <c r="D86" i="6"/>
  <c r="C86" i="6"/>
  <c r="D75" i="6"/>
  <c r="C75" i="6"/>
  <c r="D83" i="6"/>
  <c r="C83" i="6"/>
  <c r="D72" i="6"/>
  <c r="C72" i="6"/>
  <c r="AC44" i="4" l="1"/>
  <c r="Z42" i="4"/>
  <c r="AA42" i="4" s="1"/>
  <c r="Z43" i="4"/>
  <c r="AA43" i="4" s="1"/>
  <c r="D88" i="6"/>
  <c r="C88" i="6"/>
  <c r="D77" i="6"/>
  <c r="C77" i="6"/>
  <c r="D87" i="6"/>
  <c r="C87" i="6"/>
  <c r="D76" i="6"/>
  <c r="C76" i="6"/>
  <c r="H125" i="6"/>
  <c r="D2" i="6" s="1"/>
  <c r="AB43" i="4" l="1"/>
  <c r="AC43" i="4" s="1"/>
  <c r="AB42" i="4"/>
  <c r="AC42"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<sst xmlns="http://schemas.openxmlformats.org/spreadsheetml/2006/main" count="28491" uniqueCount="20169">
  <si>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</si>
  <si>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</si>
  <si>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</si>
  <si>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</si>
  <si>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</si>
  <si>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</si>
  <si>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</si>
  <si>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</si>
  <si>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</si>
  <si>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</si>
  <si>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</si>
  <si>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</si>
  <si>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</si>
  <si>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</si>
  <si>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</si>
  <si>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</si>
  <si>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</si>
  <si>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</si>
  <si>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</si>
  <si>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</si>
  <si>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</si>
  <si>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</si>
  <si>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</si>
  <si>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</si>
  <si>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</si>
  <si>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</si>
  <si>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</si>
  <si>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</si>
  <si>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</si>
  <si>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</si>
  <si>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</si>
  <si>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</si>
  <si>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</si>
  <si>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</si>
  <si>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</si>
  <si>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</si>
  <si>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</si>
  <si>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</si>
  <si>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</si>
  <si>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</si>
  <si>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</si>
  <si>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</si>
  <si>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</si>
  <si>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</si>
  <si>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</si>
  <si>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</si>
  <si>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</si>
  <si>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</si>
  <si>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</si>
  <si>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</si>
  <si>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</si>
  <si>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</si>
  <si>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</si>
  <si>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</si>
  <si>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</si>
  <si>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</si>
  <si>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</si>
  <si>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</si>
  <si>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</si>
  <si>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</si>
  <si>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</si>
  <si>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</si>
  <si>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</si>
  <si>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</si>
  <si>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</si>
  <si>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</si>
  <si>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</si>
  <si>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</si>
  <si>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</si>
  <si>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</si>
  <si>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</si>
  <si>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</si>
  <si>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</si>
  <si>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</si>
  <si>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</si>
  <si>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</si>
  <si>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</si>
  <si>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</si>
  <si>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</si>
  <si>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</si>
  <si>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</si>
  <si>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</si>
  <si>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</si>
  <si>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</si>
  <si>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</si>
  <si>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</si>
  <si>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</si>
  <si>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</si>
  <si>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</si>
  <si>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</si>
  <si>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</si>
  <si>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</si>
  <si>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</si>
  <si>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</si>
  <si>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</si>
  <si>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</si>
  <si>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</si>
  <si>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</si>
  <si>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</si>
  <si>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</si>
  <si>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</si>
  <si>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</si>
  <si>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</si>
  <si>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</si>
  <si>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</si>
  <si>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</si>
  <si>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</si>
  <si>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</si>
  <si>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</si>
  <si>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</si>
  <si>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</si>
  <si>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</si>
  <si>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</si>
  <si>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</si>
  <si>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</si>
  <si>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</si>
  <si>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</si>
  <si>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</si>
  <si>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</si>
  <si>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</si>
  <si>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</si>
  <si>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</si>
  <si>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</si>
  <si>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</si>
  <si>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</si>
  <si>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</si>
  <si>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</si>
  <si>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</si>
  <si>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</si>
  <si>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</si>
  <si>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</si>
  <si>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</si>
  <si>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</si>
  <si>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</si>
  <si>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</si>
  <si>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</si>
  <si>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</si>
  <si>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</si>
  <si>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</si>
  <si>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</si>
  <si>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</si>
  <si>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</si>
  <si>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</si>
  <si>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</si>
  <si>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</si>
  <si>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</si>
  <si>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</si>
  <si>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</si>
  <si>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</si>
  <si>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</si>
  <si>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</si>
  <si>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</si>
  <si>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</si>
  <si>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</si>
  <si>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</si>
  <si>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</si>
  <si>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</si>
  <si>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</si>
  <si>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</si>
  <si>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</si>
  <si>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</si>
  <si>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</si>
  <si>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</si>
  <si>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</si>
  <si>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</si>
  <si>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</si>
  <si>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</si>
  <si>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</si>
  <si>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</si>
  <si>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</si>
  <si>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</si>
  <si>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</si>
  <si>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</si>
  <si>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</si>
  <si>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</si>
  <si>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</si>
  <si>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</si>
  <si>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</si>
  <si>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</si>
  <si>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</si>
  <si>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</si>
  <si>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</si>
  <si>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</si>
  <si>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</si>
  <si>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</si>
  <si>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</si>
  <si>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</si>
  <si>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</si>
  <si>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</si>
  <si>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</si>
  <si>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</si>
  <si>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</si>
  <si>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</si>
  <si>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</si>
  <si>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</si>
  <si>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</si>
  <si>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</si>
  <si>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</si>
  <si>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</si>
  <si>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</si>
  <si>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</si>
  <si>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</si>
  <si>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</si>
  <si>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</si>
  <si>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</si>
  <si>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</si>
  <si>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</si>
  <si>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</si>
  <si>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</si>
  <si>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</si>
  <si>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</si>
  <si>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</si>
  <si>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</si>
  <si>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</si>
  <si>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</si>
  <si>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</si>
  <si>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</si>
  <si>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</si>
  <si>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</si>
  <si>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</si>
  <si>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</si>
  <si>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</si>
  <si>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</si>
  <si>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</si>
  <si>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</si>
  <si>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</si>
  <si>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</si>
  <si>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</si>
  <si>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</si>
  <si>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</si>
  <si>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</si>
  <si>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</si>
  <si>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</si>
  <si>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</si>
  <si>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</si>
  <si>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</si>
  <si>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</si>
  <si>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</si>
  <si>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</si>
  <si>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</si>
  <si>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</si>
  <si>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</si>
  <si>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</si>
  <si>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</si>
  <si>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</si>
  <si>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</si>
  <si>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</si>
  <si>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</si>
  <si>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</si>
  <si>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</si>
  <si>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</si>
  <si>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</si>
  <si>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</si>
  <si>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</si>
  <si>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</si>
  <si>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</si>
  <si>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</si>
  <si>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</si>
  <si>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</si>
  <si>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</si>
  <si>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</si>
  <si>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</si>
  <si>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</si>
  <si>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</si>
  <si>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</si>
  <si>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</si>
  <si>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</si>
  <si>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</si>
  <si>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</si>
  <si>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</si>
  <si>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</si>
  <si>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</si>
  <si>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</si>
  <si>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</si>
  <si>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</si>
  <si>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</si>
  <si>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</si>
  <si>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</si>
  <si>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</si>
  <si>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</si>
  <si>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</si>
  <si>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</si>
  <si>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</si>
  <si>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</si>
  <si>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</si>
  <si>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</si>
  <si>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</si>
  <si>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</si>
  <si>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</si>
  <si>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</si>
  <si>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</si>
  <si>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</si>
  <si>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</si>
  <si>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</si>
  <si>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</si>
  <si>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</si>
  <si>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</si>
  <si>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</si>
  <si>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</si>
  <si>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</si>
  <si>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</si>
  <si>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</si>
  <si>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</si>
  <si>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</si>
  <si>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</si>
  <si>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</si>
  <si>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</si>
  <si>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</si>
  <si>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</si>
  <si>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</si>
  <si>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</si>
  <si>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</si>
  <si>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</si>
  <si>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</si>
  <si>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</si>
  <si>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</si>
  <si>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</si>
  <si>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</si>
  <si>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</si>
  <si>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</si>
  <si>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</si>
  <si>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</si>
  <si>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</si>
  <si>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</si>
  <si>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</si>
  <si>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</si>
  <si>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</si>
  <si>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</si>
  <si>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</si>
  <si>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</si>
  <si>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</si>
  <si>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</si>
  <si>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</si>
  <si>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</si>
  <si>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</si>
  <si>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</si>
  <si>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</si>
  <si>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</si>
  <si>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</si>
  <si>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</si>
  <si>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</si>
  <si>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</si>
  <si>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</si>
  <si>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</si>
  <si>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</si>
  <si>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</si>
  <si>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</si>
  <si>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</si>
  <si>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</si>
  <si>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</si>
  <si>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</si>
  <si>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</si>
  <si>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</si>
  <si>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</si>
  <si>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</si>
  <si>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</si>
  <si>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</si>
  <si>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</si>
  <si>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</si>
  <si>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</si>
  <si>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</si>
  <si>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</si>
  <si>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</si>
  <si>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</si>
  <si>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</si>
  <si>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</si>
  <si>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</si>
  <si>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</si>
  <si>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</si>
  <si>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</si>
  <si>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</si>
  <si>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</si>
  <si>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</si>
  <si>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</si>
  <si>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</si>
  <si>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</si>
  <si>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</si>
  <si>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</si>
  <si>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</si>
  <si>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</si>
  <si>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</si>
  <si>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</si>
  <si>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</si>
  <si>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</si>
  <si>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</si>
  <si>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</si>
  <si>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</si>
  <si>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</si>
  <si>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</si>
  <si>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</si>
  <si>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</si>
  <si>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</si>
  <si>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</si>
  <si>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</si>
  <si>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</si>
  <si>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</si>
  <si>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</si>
  <si>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</si>
  <si>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</si>
  <si>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</si>
  <si>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</si>
  <si>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</si>
  <si>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</si>
  <si>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</si>
  <si>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</si>
  <si>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</si>
  <si>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</si>
  <si>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</si>
  <si>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</si>
  <si>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</si>
  <si>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</si>
  <si>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</si>
  <si>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</si>
  <si>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</si>
  <si>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</si>
  <si>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</si>
  <si>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</si>
  <si>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</si>
  <si>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</si>
  <si>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</si>
  <si>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</si>
  <si>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</si>
  <si>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</si>
  <si>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</si>
  <si>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</si>
  <si>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</si>
  <si>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</si>
  <si>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</si>
  <si>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</si>
  <si>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</si>
  <si>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</si>
  <si>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</si>
  <si>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</si>
  <si>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</si>
  <si>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</si>
  <si>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</si>
  <si>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</si>
  <si>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</si>
  <si>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</si>
  <si>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</si>
  <si>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</si>
  <si>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</si>
  <si>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</si>
  <si>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</si>
  <si>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</si>
  <si>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</si>
  <si>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</si>
  <si>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</si>
  <si>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</si>
  <si>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</si>
  <si>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</si>
  <si>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</si>
  <si>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</si>
  <si>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</si>
  <si>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</si>
  <si>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</si>
  <si>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</si>
  <si>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</si>
  <si>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</si>
  <si>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</si>
  <si>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</si>
  <si>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</si>
  <si>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</si>
  <si>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</si>
  <si>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</si>
  <si>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</si>
  <si>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</si>
  <si>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</si>
  <si>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</si>
  <si>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</si>
  <si>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</si>
  <si>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</si>
  <si>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</si>
  <si>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</si>
  <si>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</si>
  <si>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</si>
  <si>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</si>
  <si>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</si>
  <si>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</si>
  <si>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</si>
  <si>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</si>
  <si>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</si>
  <si>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</si>
  <si>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</si>
  <si>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</si>
  <si>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</si>
  <si>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</si>
  <si>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</si>
  <si>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</si>
  <si>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</si>
  <si>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</si>
  <si>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</si>
  <si>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</si>
  <si>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</si>
  <si>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</si>
  <si>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</si>
  <si>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</si>
  <si>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</si>
  <si>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</si>
  <si>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</si>
  <si>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</si>
  <si>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</si>
  <si>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</si>
  <si>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</si>
  <si>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</si>
  <si>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</si>
  <si>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</si>
  <si>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</si>
  <si>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</si>
  <si>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</si>
  <si>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</si>
  <si>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</si>
  <si>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</si>
  <si>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</si>
  <si>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</si>
  <si>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</si>
  <si>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</si>
  <si>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</si>
  <si>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</si>
  <si>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</si>
  <si>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</si>
  <si>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</si>
  <si>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</si>
  <si>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</si>
  <si>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</si>
  <si>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</si>
  <si>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</si>
  <si>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</si>
  <si>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</si>
  <si>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</si>
  <si>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</si>
  <si>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</si>
  <si>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</si>
  <si>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</si>
  <si>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</si>
  <si>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</si>
  <si>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</si>
  <si>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</si>
  <si>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</si>
  <si>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</si>
  <si>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</si>
  <si>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</si>
  <si>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</si>
  <si>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</si>
  <si>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</si>
  <si>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</si>
  <si>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</si>
  <si>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</si>
  <si>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</si>
  <si>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</si>
  <si>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</si>
  <si>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</si>
  <si>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</si>
  <si>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</si>
  <si>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</si>
  <si>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</si>
  <si>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</si>
  <si>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</si>
  <si>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</si>
  <si>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</si>
  <si>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</si>
  <si>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</si>
  <si>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</si>
  <si>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</si>
  <si>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</si>
  <si>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</si>
  <si>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</si>
  <si>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</si>
  <si>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</si>
  <si>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</si>
  <si>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</si>
  <si>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</si>
  <si>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</si>
  <si>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</si>
  <si>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</si>
  <si>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</si>
  <si>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</si>
  <si>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</si>
  <si>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</si>
  <si>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</si>
  <si>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</si>
  <si>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</si>
  <si>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</si>
  <si>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</si>
  <si>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</si>
  <si>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</si>
  <si>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</si>
  <si>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</si>
  <si>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</si>
  <si>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</si>
  <si>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</si>
  <si>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</si>
  <si>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</si>
  <si>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</si>
  <si>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</si>
  <si>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</si>
  <si>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</si>
  <si>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</si>
  <si>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</si>
  <si>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</si>
  <si>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</si>
  <si>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</si>
  <si>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</si>
  <si>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</si>
  <si>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</si>
  <si>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</si>
  <si>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</si>
  <si>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</si>
  <si>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</si>
  <si>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</si>
  <si>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</si>
  <si>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</si>
  <si>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</si>
  <si>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</si>
  <si>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</si>
  <si>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</si>
  <si>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</si>
  <si>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</si>
  <si>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</si>
  <si>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</si>
  <si>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</si>
  <si>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</si>
  <si>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</si>
  <si>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</si>
  <si>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</si>
  <si>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</si>
  <si>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</si>
  <si>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</si>
  <si>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</si>
  <si>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</si>
  <si>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</si>
  <si>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</si>
  <si>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</si>
  <si>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</si>
  <si>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</si>
  <si>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</si>
  <si>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</si>
  <si>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</si>
  <si>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</si>
  <si>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</si>
  <si>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</si>
  <si>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</si>
  <si>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</si>
  <si>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</si>
  <si>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</si>
  <si>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</si>
  <si>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</si>
  <si>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</si>
  <si>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</si>
  <si>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</si>
  <si>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</si>
  <si>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</si>
  <si>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</si>
  <si>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</si>
  <si>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</si>
  <si>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</si>
  <si>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</si>
  <si>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</si>
  <si>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</si>
  <si>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</si>
  <si>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</si>
  <si>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</si>
  <si>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</si>
  <si>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</si>
  <si>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</si>
  <si>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</si>
  <si>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</si>
  <si>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</si>
  <si>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</si>
  <si>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</si>
  <si>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</si>
  <si>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</si>
  <si>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</si>
  <si>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</si>
  <si>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</si>
  <si>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</si>
  <si>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</si>
  <si>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</si>
  <si>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</si>
  <si>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</si>
  <si>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</si>
  <si>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</si>
  <si>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</si>
  <si>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</si>
  <si>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</si>
  <si>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</si>
  <si>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</si>
  <si>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</si>
  <si>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</si>
  <si>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</si>
  <si>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</si>
  <si>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</si>
  <si>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</si>
  <si>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</si>
  <si>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</si>
  <si>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</si>
  <si>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</si>
  <si>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</si>
  <si>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</si>
  <si>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</si>
  <si>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</si>
  <si>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</si>
  <si>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</si>
  <si>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</si>
  <si>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</si>
  <si>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</si>
  <si>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</si>
  <si>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</si>
  <si>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</si>
  <si>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</si>
  <si>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</si>
  <si>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</si>
  <si>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</si>
  <si>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</si>
  <si>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</si>
  <si>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</si>
  <si>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</si>
  <si>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</si>
  <si>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</si>
  <si>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</si>
  <si>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</si>
  <si>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</si>
  <si>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</si>
  <si>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</si>
  <si>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</si>
  <si>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</si>
  <si>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</si>
  <si>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</si>
  <si>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</si>
  <si>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</si>
  <si>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</si>
  <si>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</si>
  <si>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</si>
  <si>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</si>
  <si>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</si>
  <si>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</si>
  <si>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</si>
  <si>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</si>
  <si>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</si>
  <si>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</si>
  <si>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</si>
  <si>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</si>
  <si>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</si>
  <si>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</si>
  <si>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</si>
  <si>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</si>
  <si>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</si>
  <si>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</si>
  <si>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</si>
  <si>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</si>
  <si>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</si>
  <si>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</si>
  <si>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</si>
  <si>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</si>
  <si>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</si>
  <si>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</si>
  <si>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</si>
  <si>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</si>
  <si>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</si>
  <si>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</si>
  <si>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</si>
  <si>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</si>
  <si>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</si>
  <si>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</si>
  <si>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</si>
  <si>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</si>
  <si>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</si>
  <si>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</si>
  <si>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</si>
  <si>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</si>
  <si>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</si>
  <si>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</si>
  <si>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</si>
  <si>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</si>
  <si>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</si>
  <si>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</si>
  <si>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</si>
  <si>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</si>
  <si>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</si>
  <si>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</si>
  <si>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</si>
  <si>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</si>
  <si>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</si>
  <si>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</si>
  <si>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</si>
  <si>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</si>
  <si>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</si>
  <si>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</si>
  <si>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</si>
  <si>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</si>
  <si>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</si>
  <si>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</si>
  <si>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</si>
  <si>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</si>
  <si>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</si>
  <si>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</si>
  <si>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</si>
  <si>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</si>
  <si>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</si>
  <si>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</si>
  <si>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</si>
  <si>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</si>
  <si>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</si>
  <si>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</si>
  <si>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</si>
  <si>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</si>
  <si>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</si>
  <si>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</si>
  <si>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</si>
  <si>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</si>
  <si>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</si>
  <si>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</si>
  <si>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</si>
  <si>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</si>
  <si>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</si>
  <si>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</si>
  <si>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</si>
  <si>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</si>
  <si>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</si>
  <si>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</si>
  <si>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</si>
  <si>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</si>
  <si>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</si>
  <si>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</si>
  <si>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</si>
  <si>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</si>
  <si>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</si>
  <si>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</si>
  <si>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</si>
  <si>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</si>
  <si>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</si>
  <si>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</si>
  <si>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</si>
  <si>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</si>
  <si>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</si>
  <si>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</si>
  <si>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</si>
  <si>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</si>
  <si>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</si>
  <si>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</si>
  <si>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</si>
  <si>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</si>
  <si>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</si>
  <si>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</si>
  <si>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</si>
  <si>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</si>
  <si>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</si>
  <si>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</si>
  <si>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</si>
  <si>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</si>
  <si>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</si>
  <si>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</si>
  <si>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</si>
  <si>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</si>
  <si>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</si>
  <si>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</si>
  <si>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</si>
  <si>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</si>
  <si>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</si>
  <si>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</si>
  <si>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</si>
  <si>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</si>
  <si>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</si>
  <si>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</si>
  <si>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</si>
  <si>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</si>
  <si>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</si>
  <si>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</si>
  <si>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</si>
  <si>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</si>
  <si>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</si>
  <si>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</si>
  <si>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</si>
  <si>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</si>
  <si>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</si>
  <si>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</si>
  <si>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</si>
  <si>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</si>
  <si>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</si>
  <si>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</si>
  <si>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</si>
  <si>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</si>
  <si>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</si>
  <si>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</si>
  <si>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</si>
  <si>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</si>
  <si>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</si>
  <si>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</si>
  <si>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</si>
  <si>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</si>
  <si>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</si>
  <si>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</si>
  <si>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</si>
  <si>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</si>
  <si>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</si>
  <si>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</si>
  <si>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</si>
  <si>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</si>
  <si>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</si>
  <si>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</si>
  <si>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</si>
  <si>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</si>
  <si>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</si>
  <si>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</si>
  <si>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</si>
  <si>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</si>
  <si>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</si>
  <si>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</si>
  <si>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</si>
  <si>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</si>
  <si>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</si>
  <si>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</si>
  <si>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</si>
  <si>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</si>
  <si>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</si>
  <si>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</si>
  <si>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</si>
  <si>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</si>
  <si>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</si>
  <si>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</si>
  <si>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</si>
  <si>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</si>
  <si>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</si>
  <si>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</si>
  <si>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</si>
  <si>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</si>
  <si>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</si>
  <si>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</si>
  <si>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</si>
  <si>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</si>
  <si>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</si>
  <si>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</si>
  <si>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</si>
  <si>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</si>
  <si>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</si>
  <si>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</si>
  <si>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</si>
  <si>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</si>
  <si>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</si>
  <si>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</si>
  <si>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</si>
  <si>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</si>
  <si>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</si>
  <si>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</si>
  <si>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</si>
  <si>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</si>
  <si>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</si>
  <si>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</si>
  <si>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</si>
  <si>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</si>
  <si>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</si>
  <si>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</si>
  <si>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</si>
  <si>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</si>
  <si>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</si>
  <si>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</si>
  <si>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</si>
  <si>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</si>
  <si>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</si>
  <si>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</si>
  <si>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</si>
  <si>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</si>
  <si>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</si>
  <si>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</si>
  <si>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</si>
  <si>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</si>
  <si>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</si>
  <si>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</si>
  <si>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</si>
  <si>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</si>
  <si>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</si>
  <si>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</si>
  <si>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</si>
  <si>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</si>
  <si>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</si>
  <si>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</si>
  <si>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</si>
  <si>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</si>
  <si>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</si>
  <si>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</si>
  <si>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</si>
  <si>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</si>
  <si>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</si>
  <si>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</si>
  <si>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</si>
  <si>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</si>
  <si>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</si>
  <si>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</si>
  <si>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</si>
  <si>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</si>
  <si>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</si>
  <si>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</si>
  <si>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</si>
  <si>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</si>
  <si>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</si>
  <si>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</si>
  <si>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</si>
  <si>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</si>
  <si>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</si>
  <si>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</si>
  <si>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</si>
  <si>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</si>
  <si>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</si>
  <si>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</si>
  <si>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</si>
  <si>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</si>
  <si>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</si>
  <si>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</si>
  <si>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</si>
  <si>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</si>
  <si>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</si>
  <si>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</si>
  <si>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</si>
  <si>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</si>
  <si>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</si>
  <si>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</si>
  <si>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</si>
  <si>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</si>
  <si>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</si>
  <si>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</si>
  <si>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</si>
  <si>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</si>
  <si>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</si>
  <si>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</si>
  <si>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</si>
  <si>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</si>
  <si>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</si>
  <si>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</si>
  <si>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</si>
  <si>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</si>
  <si>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</si>
  <si>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</si>
  <si>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</si>
  <si>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</si>
  <si>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</si>
  <si>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</si>
  <si>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</si>
  <si>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</si>
  <si>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</si>
  <si>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</si>
  <si>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</si>
  <si>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</si>
  <si>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</si>
  <si>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</si>
  <si>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</si>
  <si>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</si>
  <si>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</si>
  <si>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</si>
  <si>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</si>
  <si>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</si>
  <si>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</si>
  <si>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</si>
  <si>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</si>
  <si>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</si>
  <si>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</si>
  <si>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</si>
  <si>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</si>
  <si>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</si>
  <si>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</si>
  <si>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</si>
  <si>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</si>
  <si>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</si>
  <si>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</si>
  <si>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</si>
  <si>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</si>
  <si>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</si>
  <si>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</si>
  <si>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</si>
  <si>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</si>
  <si>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</si>
  <si>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</si>
  <si>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</si>
  <si>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</si>
  <si>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</si>
  <si>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</si>
  <si>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</si>
  <si>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</si>
  <si>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</si>
  <si>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</si>
  <si>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</si>
  <si>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</si>
  <si>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</si>
  <si>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</si>
  <si>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</si>
  <si>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</si>
  <si>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</si>
  <si>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</si>
  <si>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</si>
  <si>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</si>
  <si>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</si>
  <si>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</si>
  <si>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</si>
  <si>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</si>
  <si>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</si>
  <si>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</si>
  <si>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</si>
  <si>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</si>
  <si>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</si>
  <si>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</si>
  <si>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</si>
  <si>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</si>
  <si>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</si>
  <si>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</si>
  <si>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</si>
  <si>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</si>
  <si>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</si>
  <si>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</si>
  <si>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</si>
  <si>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</si>
  <si>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</si>
  <si>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</si>
  <si>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</si>
  <si>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</si>
  <si>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</si>
  <si>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</si>
  <si>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</si>
  <si>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</si>
  <si>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</si>
  <si>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</si>
  <si>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</si>
  <si>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</si>
  <si>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</si>
  <si>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</si>
  <si>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</si>
  <si>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</si>
  <si>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</si>
  <si>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</si>
  <si>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</si>
  <si>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</si>
  <si>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</si>
  <si>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</si>
  <si>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</si>
  <si>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</si>
  <si>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</si>
  <si>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</si>
  <si>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</si>
  <si>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</si>
  <si>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</si>
  <si>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</si>
  <si>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</si>
  <si>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</si>
  <si>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</si>
  <si>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</si>
  <si>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</si>
  <si>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</si>
  <si>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</si>
  <si>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</si>
  <si>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</si>
  <si>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</si>
  <si>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</si>
  <si>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</si>
  <si>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</si>
  <si>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</si>
  <si>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</si>
  <si>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</si>
  <si>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</si>
  <si>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</si>
  <si>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</si>
  <si>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</si>
  <si>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</si>
  <si>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</si>
  <si>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</si>
  <si>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</si>
  <si>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</si>
  <si>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</si>
  <si>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</si>
  <si>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</si>
  <si>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</si>
  <si>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</si>
  <si>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</si>
  <si>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</si>
  <si>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</si>
  <si>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</si>
  <si>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</si>
  <si>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</si>
  <si>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</si>
  <si>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</si>
  <si>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</si>
  <si>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</si>
  <si>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</si>
  <si>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</si>
  <si>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</si>
  <si>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</si>
  <si>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</si>
  <si>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</si>
  <si>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</si>
  <si>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</si>
  <si>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</si>
  <si>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</si>
  <si>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</si>
  <si>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</si>
  <si>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</si>
  <si>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</si>
  <si>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</si>
  <si>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</si>
  <si>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</si>
  <si>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</si>
  <si>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</si>
  <si>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</si>
  <si>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</si>
  <si>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</si>
  <si>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</si>
  <si>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</si>
  <si>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</si>
  <si>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</si>
  <si>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</si>
  <si>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</si>
  <si>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</si>
  <si>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</si>
  <si>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</si>
  <si>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</si>
  <si>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</si>
  <si>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</si>
  <si>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</si>
  <si>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</si>
  <si>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</si>
  <si>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</si>
  <si>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</si>
  <si>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</si>
  <si>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</si>
  <si>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</si>
  <si>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</si>
  <si>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</si>
  <si>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</si>
  <si>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</si>
  <si>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</si>
  <si>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</si>
  <si>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</si>
  <si>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</si>
  <si>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</si>
  <si>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</si>
  <si>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</si>
  <si>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</si>
  <si>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</si>
  <si>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</si>
  <si>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</si>
  <si>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</si>
  <si>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</si>
  <si>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</si>
  <si>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</si>
  <si>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</si>
  <si>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</si>
  <si>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</si>
  <si>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</si>
  <si>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</si>
  <si>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</si>
  <si>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</si>
  <si>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</si>
  <si>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</si>
  <si>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</si>
  <si>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</si>
  <si>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</si>
  <si>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</si>
  <si>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</si>
  <si>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</si>
  <si>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</si>
  <si>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</si>
  <si>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</si>
  <si>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</si>
  <si>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</si>
  <si>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</si>
  <si>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</si>
  <si>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</si>
  <si>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</si>
  <si>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</si>
  <si>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</si>
  <si>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</si>
  <si>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</si>
  <si>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</si>
  <si>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</si>
  <si>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</si>
  <si>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</si>
  <si>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</si>
  <si>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</si>
  <si>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</si>
  <si>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</si>
  <si>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</si>
  <si>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</si>
  <si>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</si>
  <si>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</si>
  <si>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</si>
  <si>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</si>
  <si>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</si>
  <si>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</si>
  <si>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</si>
  <si>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</si>
  <si>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</si>
  <si>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</si>
  <si>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</si>
  <si>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</si>
  <si>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</si>
  <si>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</si>
  <si>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</si>
  <si>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</si>
  <si>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</si>
  <si>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</si>
  <si>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</si>
  <si>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</si>
  <si>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</si>
  <si>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</si>
  <si>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</si>
  <si>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</si>
  <si>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</si>
  <si>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</si>
  <si>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</si>
  <si>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</si>
  <si>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</si>
  <si>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</si>
  <si>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</si>
  <si>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</si>
  <si>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</si>
  <si>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</si>
  <si>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</si>
  <si>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</si>
  <si>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</si>
  <si>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</si>
  <si>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</si>
  <si>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</si>
  <si>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</si>
  <si>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</si>
  <si>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</si>
  <si>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</si>
  <si>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</si>
  <si>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</si>
  <si>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</si>
  <si>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</si>
  <si>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</si>
  <si>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</si>
  <si>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</si>
  <si>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</si>
  <si>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</si>
  <si>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</si>
  <si>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</si>
  <si>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</si>
  <si>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</si>
  <si>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</si>
  <si>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</si>
  <si>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</si>
  <si>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</si>
  <si>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</si>
  <si>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</si>
  <si>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</si>
  <si>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</si>
  <si>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</si>
  <si>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</si>
  <si>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</si>
  <si>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</si>
  <si>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</si>
  <si>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</si>
  <si>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</si>
  <si>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</si>
  <si>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</si>
  <si>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</si>
  <si>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</si>
  <si>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</si>
  <si>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</si>
  <si>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</si>
  <si>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</si>
  <si>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</si>
  <si>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</si>
  <si>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</si>
  <si>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</si>
  <si>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</si>
  <si>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</si>
  <si>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</si>
  <si>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</si>
  <si>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</si>
  <si>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</si>
  <si>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</si>
  <si>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</si>
  <si>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</si>
  <si>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</si>
  <si>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</si>
  <si>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</si>
  <si>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</si>
  <si>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</si>
  <si>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</si>
  <si>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</si>
  <si>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</si>
  <si>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</si>
  <si>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</si>
  <si>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</si>
  <si>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</si>
  <si>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</si>
  <si>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</si>
  <si>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</si>
  <si>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</si>
  <si>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</si>
  <si>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</si>
  <si>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</si>
  <si>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</si>
  <si>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</si>
  <si>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</si>
  <si>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</si>
  <si>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</si>
  <si>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</si>
  <si>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</si>
  <si>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</si>
  <si>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</si>
  <si>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</si>
  <si>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</si>
  <si>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</si>
  <si>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</si>
  <si>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</si>
  <si>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</si>
  <si>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</si>
  <si>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</si>
  <si>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</si>
  <si>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</si>
  <si>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</si>
  <si>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</si>
  <si>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</si>
  <si>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</si>
  <si>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</si>
  <si>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</si>
  <si>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</si>
  <si>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</si>
  <si>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</si>
  <si>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</si>
  <si>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</si>
  <si>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</si>
  <si>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</si>
  <si>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</si>
  <si>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</si>
  <si>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</si>
  <si>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</si>
  <si>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</si>
  <si>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</si>
  <si>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</si>
  <si>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</si>
  <si>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</si>
  <si>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</si>
  <si>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</si>
  <si>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</si>
  <si>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</si>
  <si>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</si>
  <si>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</si>
  <si>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</si>
  <si>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</si>
  <si>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</si>
  <si>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</si>
  <si>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</si>
  <si>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</si>
  <si>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</si>
  <si>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</si>
  <si>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</si>
  <si>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</si>
  <si>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</si>
  <si>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</si>
  <si>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</si>
  <si>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</si>
  <si>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</si>
  <si>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</si>
  <si>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</si>
  <si>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</si>
  <si>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</si>
  <si>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</si>
  <si>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</si>
  <si>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</si>
  <si>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</si>
  <si>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</si>
  <si>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</si>
  <si>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</si>
  <si>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</si>
  <si>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</si>
  <si>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</si>
  <si>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</si>
  <si>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</si>
  <si>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</si>
  <si>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</si>
  <si>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</si>
  <si>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</si>
  <si>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</si>
  <si>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</si>
  <si>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</si>
  <si>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</si>
  <si>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</si>
  <si>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</si>
  <si>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</si>
  <si>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</si>
  <si>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</si>
  <si>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</si>
  <si>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</si>
  <si>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</si>
  <si>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</si>
  <si>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</si>
  <si>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</si>
  <si>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</si>
  <si>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</si>
  <si>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</si>
  <si>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</si>
  <si>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</si>
  <si>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</si>
  <si>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</si>
  <si>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</si>
  <si>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</si>
  <si>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</si>
  <si>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</si>
  <si>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</si>
  <si>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</si>
  <si>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</si>
  <si>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</si>
  <si>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</si>
  <si>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</si>
  <si>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</si>
  <si>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</si>
  <si>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</si>
  <si>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</si>
  <si>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</si>
  <si>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</si>
  <si>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</si>
  <si>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</si>
  <si>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</si>
  <si>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</si>
  <si>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</si>
  <si>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</si>
  <si>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</si>
  <si>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</si>
  <si>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</si>
  <si>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</si>
  <si>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</si>
  <si>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</si>
  <si>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</si>
  <si>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</si>
  <si>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</si>
  <si>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</si>
  <si>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</si>
  <si>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</si>
  <si>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</si>
  <si>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</si>
  <si>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</si>
  <si>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</si>
  <si>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</si>
  <si>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</si>
  <si>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</si>
  <si>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</si>
  <si>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</si>
  <si>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</si>
  <si>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</si>
  <si>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</si>
  <si>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</si>
  <si>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</si>
  <si>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</si>
  <si>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</si>
  <si>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</si>
  <si>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</si>
  <si>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</si>
  <si>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</si>
  <si>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</si>
  <si>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</si>
  <si>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</si>
  <si>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</si>
  <si>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</si>
  <si>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</si>
  <si>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</si>
  <si>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</si>
  <si>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</si>
  <si>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</si>
  <si>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</si>
  <si>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</si>
  <si>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</si>
  <si>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</si>
  <si>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</si>
  <si>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</si>
  <si>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</si>
  <si>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</si>
  <si>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</si>
  <si>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</si>
  <si>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</si>
  <si>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</si>
  <si>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</si>
  <si>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</si>
  <si>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</si>
  <si>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</si>
  <si>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</si>
  <si>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</si>
  <si>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</si>
  <si>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</si>
  <si>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</si>
  <si>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</si>
  <si>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</si>
  <si>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</si>
  <si>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</si>
  <si>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</si>
  <si>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</si>
  <si>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</si>
  <si>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</si>
  <si>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</si>
  <si>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</si>
  <si>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</si>
  <si>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</si>
  <si>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</si>
  <si>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</si>
  <si>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</si>
  <si>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</si>
  <si>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</si>
  <si>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</si>
  <si>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</si>
  <si>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</si>
  <si>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</si>
  <si>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</si>
  <si>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</si>
  <si>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</si>
  <si>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</si>
  <si>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</si>
  <si>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</si>
  <si>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</si>
  <si>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</si>
  <si>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</si>
  <si>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</si>
  <si>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</si>
  <si>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</si>
  <si>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</si>
  <si>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</si>
  <si>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</si>
  <si>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</si>
  <si>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</si>
  <si>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</si>
  <si>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</si>
  <si>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</si>
  <si>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</si>
  <si>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</si>
  <si>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</si>
  <si>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</si>
  <si>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</si>
  <si>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</si>
  <si>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</si>
  <si>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</si>
  <si>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</si>
  <si>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</si>
  <si>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</si>
  <si>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</si>
  <si>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</si>
  <si>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</si>
  <si>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</si>
  <si>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</si>
  <si>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</si>
  <si>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</si>
  <si>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</si>
  <si>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</si>
  <si>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</si>
  <si>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</si>
  <si>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</si>
  <si>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</si>
  <si>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</si>
  <si>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</si>
  <si>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</si>
  <si>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</si>
  <si>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</si>
  <si>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</si>
  <si>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</si>
  <si>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</si>
  <si>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</si>
  <si>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</si>
  <si>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</si>
  <si>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</si>
  <si>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</si>
  <si>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</si>
  <si>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</si>
  <si>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</si>
  <si>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</si>
  <si>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</si>
  <si>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</si>
  <si>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</si>
  <si>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</si>
  <si>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</si>
  <si>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</si>
  <si>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</si>
  <si>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</si>
  <si>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</si>
  <si>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</si>
  <si>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</si>
  <si>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</si>
  <si>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</si>
  <si>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</si>
  <si>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</si>
  <si>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</si>
  <si>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</si>
  <si>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</si>
  <si>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</si>
  <si>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</si>
  <si>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</si>
  <si>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</si>
  <si>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</si>
  <si>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</si>
  <si>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</si>
  <si>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</si>
  <si>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</si>
  <si>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</si>
  <si>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</si>
  <si>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</si>
  <si>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</si>
  <si>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</si>
  <si>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</si>
  <si>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</si>
  <si>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</si>
  <si>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</si>
  <si>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</si>
  <si>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</si>
  <si>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</si>
  <si>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</si>
  <si>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</si>
  <si>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</si>
  <si>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</si>
  <si>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</si>
  <si>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</si>
  <si>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</si>
  <si>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</si>
  <si>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</si>
  <si>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</si>
  <si>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</si>
  <si>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</si>
  <si>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</si>
  <si>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</si>
  <si>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</si>
  <si>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</si>
  <si>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</si>
  <si>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</si>
  <si>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</si>
  <si>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</si>
  <si>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</si>
  <si>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</si>
  <si>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</si>
  <si>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</si>
  <si>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</si>
  <si>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</si>
  <si>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</si>
  <si>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</si>
  <si>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</si>
  <si>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</si>
  <si>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</si>
  <si>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</si>
  <si>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</si>
  <si>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</si>
  <si>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</si>
  <si>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</si>
  <si>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</si>
  <si>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</si>
  <si>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</si>
  <si>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</si>
  <si>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</si>
  <si>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</si>
  <si>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</si>
  <si>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</si>
  <si>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</si>
  <si>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</si>
  <si>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</si>
  <si>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</si>
  <si>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</si>
  <si>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</si>
  <si>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</si>
  <si>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</si>
  <si>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</si>
  <si>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</si>
  <si>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</si>
  <si>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</si>
  <si>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</si>
  <si>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</si>
  <si>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</si>
  <si>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</si>
  <si>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</si>
  <si>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</si>
  <si>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</si>
  <si>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</si>
  <si>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</si>
  <si>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</si>
  <si>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</si>
  <si>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</si>
  <si>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</si>
  <si>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</si>
  <si>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</si>
  <si>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</si>
  <si>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</si>
  <si>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</si>
  <si>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</si>
  <si>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</si>
  <si>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</si>
  <si>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</si>
  <si>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</si>
  <si>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</si>
  <si>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</si>
  <si>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</si>
  <si>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</si>
  <si>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</si>
  <si>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</si>
  <si>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</si>
  <si>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</si>
  <si>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</si>
  <si>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</si>
  <si>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</si>
  <si>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</si>
  <si>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</si>
  <si>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</si>
  <si>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</si>
  <si>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</si>
  <si>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</si>
  <si>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</si>
  <si>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</si>
  <si>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</si>
  <si>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</si>
  <si>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</si>
  <si>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</si>
  <si>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</si>
  <si>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</si>
  <si>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</si>
  <si>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</si>
  <si>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</si>
  <si>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</si>
  <si>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</si>
  <si>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</si>
  <si>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</si>
  <si>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</si>
  <si>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</si>
  <si>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</si>
  <si>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</si>
  <si>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</si>
  <si>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</si>
  <si>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</si>
  <si>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</si>
  <si>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</si>
  <si>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</si>
  <si>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</si>
  <si>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</si>
  <si>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</si>
  <si>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</si>
  <si>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</si>
  <si>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</si>
  <si>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</si>
  <si>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</si>
  <si>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</si>
  <si>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</si>
  <si>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</si>
  <si>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</si>
  <si>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</si>
  <si>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</si>
  <si>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</si>
  <si>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</si>
  <si>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</si>
  <si>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</si>
  <si>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</si>
  <si>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</si>
  <si>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</si>
  <si>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</si>
  <si>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</si>
  <si>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</si>
  <si>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</si>
  <si>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</si>
  <si>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</si>
  <si>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</si>
  <si>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</si>
  <si>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</si>
  <si>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</si>
  <si>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</si>
  <si>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</si>
  <si>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</si>
  <si>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</si>
  <si>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</si>
  <si>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</si>
  <si>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</si>
  <si>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</si>
  <si>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</si>
  <si>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</si>
  <si>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</si>
  <si>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</si>
  <si>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</si>
  <si>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</si>
  <si>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</si>
  <si>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</si>
  <si>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</si>
  <si>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</si>
  <si>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</si>
  <si>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</si>
  <si>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</si>
  <si>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</si>
  <si>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</si>
  <si>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</si>
  <si>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</si>
  <si>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</si>
  <si>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</si>
  <si>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</si>
  <si>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</si>
  <si>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</si>
  <si>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</si>
  <si>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</si>
  <si>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</si>
  <si>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</si>
  <si>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</si>
  <si>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</si>
  <si>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</si>
  <si>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</si>
  <si>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</si>
  <si>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</si>
  <si>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</si>
  <si>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</si>
  <si>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</si>
  <si>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</si>
  <si>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</si>
  <si>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</si>
  <si>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</si>
  <si>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</si>
  <si>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</si>
  <si>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</si>
  <si>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</si>
  <si>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</si>
  <si>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</si>
  <si>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</si>
  <si>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</si>
  <si>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</si>
  <si>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</si>
  <si>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</si>
  <si>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</si>
  <si>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</si>
  <si>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</si>
  <si>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</si>
  <si>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</si>
  <si>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</si>
  <si>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</si>
  <si>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</si>
  <si>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</si>
  <si>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</si>
  <si>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</si>
  <si>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</si>
  <si>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</si>
  <si>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</si>
  <si>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</si>
  <si>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</si>
  <si>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</si>
  <si>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</si>
  <si>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</si>
  <si>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</si>
  <si>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</si>
  <si>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</si>
  <si>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</si>
  <si>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</si>
  <si>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</si>
  <si>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</si>
  <si>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</si>
  <si>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</si>
  <si>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</si>
  <si>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</si>
  <si>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</si>
  <si>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</si>
  <si>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</si>
  <si>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</si>
  <si>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</si>
  <si>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</si>
  <si>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</si>
  <si>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</si>
  <si>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</si>
  <si>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</si>
  <si>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</si>
  <si>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</si>
  <si>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</si>
  <si>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</si>
  <si>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</si>
  <si>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</si>
  <si>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</si>
  <si>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</si>
  <si>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</si>
  <si>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</si>
  <si>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</si>
  <si>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</si>
  <si>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</si>
  <si>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</si>
  <si>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</si>
  <si>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</si>
  <si>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</si>
  <si>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</si>
  <si>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</si>
  <si>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</si>
  <si>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</si>
  <si>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</si>
  <si>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</si>
  <si>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</si>
  <si>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</si>
  <si>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</si>
  <si>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</si>
  <si>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</si>
  <si>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</si>
  <si>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</si>
  <si>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</si>
  <si>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</si>
  <si>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</si>
  <si>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</si>
  <si>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</si>
  <si>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</si>
  <si>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</si>
  <si>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</si>
  <si>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</si>
  <si>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</si>
  <si>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</si>
  <si>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</si>
  <si>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</si>
  <si>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</si>
  <si>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</si>
  <si>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</si>
  <si>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</si>
  <si>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</si>
  <si>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</si>
  <si>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</si>
  <si>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</si>
  <si>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</si>
  <si>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</si>
  <si>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</si>
  <si>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</si>
  <si>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</si>
  <si>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</si>
  <si>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</si>
  <si>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</si>
  <si>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</si>
  <si>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</si>
  <si>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</si>
  <si>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</si>
  <si>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</si>
  <si>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</si>
  <si>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</si>
  <si>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</si>
  <si>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</si>
  <si>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</si>
  <si>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</si>
  <si>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</si>
  <si>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</si>
  <si>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</si>
  <si>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</si>
  <si>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</si>
  <si>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</si>
  <si>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</si>
  <si>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</si>
  <si>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</si>
  <si>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</si>
  <si>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</si>
  <si>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</si>
  <si>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</si>
  <si>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</si>
  <si>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</si>
  <si>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</si>
  <si>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</si>
  <si>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</si>
  <si>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</si>
  <si>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</si>
  <si>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</si>
  <si>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</si>
  <si>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</si>
  <si>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</si>
  <si>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</si>
  <si>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</si>
  <si>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</si>
  <si>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</si>
  <si>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</si>
  <si>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</si>
  <si>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</si>
  <si>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</si>
  <si>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</si>
  <si>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</si>
  <si>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</si>
  <si>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</si>
  <si>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</si>
  <si>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</si>
  <si>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</si>
  <si>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</si>
  <si>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</si>
  <si>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</si>
  <si>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</si>
  <si>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</si>
  <si>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</si>
  <si>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</si>
  <si>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</si>
  <si>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</si>
  <si>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</si>
  <si>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</si>
  <si>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</si>
  <si>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</si>
  <si>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</si>
  <si>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</si>
  <si>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</si>
  <si>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</si>
  <si>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</si>
  <si>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</si>
  <si>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</si>
  <si>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</si>
  <si>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</si>
  <si>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</si>
  <si>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</si>
  <si>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</si>
  <si>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</si>
  <si>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</si>
  <si>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</si>
  <si>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</si>
  <si>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</si>
  <si>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</si>
  <si>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</si>
  <si>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</si>
  <si>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</si>
  <si>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</si>
  <si>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</si>
  <si>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</si>
  <si>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</si>
  <si>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</si>
  <si>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</si>
  <si>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</si>
  <si>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</si>
  <si>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</si>
  <si>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</si>
  <si>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</si>
  <si>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</si>
  <si>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</si>
  <si>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</si>
  <si>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</si>
  <si>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</si>
  <si>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</si>
  <si>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</si>
  <si>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</si>
  <si>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</si>
  <si>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</si>
  <si>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</si>
  <si>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</si>
  <si>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</si>
  <si>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</si>
  <si>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</si>
  <si>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</si>
  <si>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</si>
  <si>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</si>
  <si>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</si>
  <si>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</si>
  <si>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</si>
  <si>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</si>
  <si>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</si>
  <si>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</si>
  <si>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</si>
  <si>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</si>
  <si>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</si>
  <si>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</si>
  <si>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</si>
  <si>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</si>
  <si>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</si>
  <si>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</si>
  <si>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</si>
  <si>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</si>
  <si>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</si>
  <si>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</si>
  <si>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</si>
  <si>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</si>
  <si>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</si>
  <si>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</si>
  <si>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</si>
  <si>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</si>
  <si>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</si>
  <si>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</si>
  <si>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</si>
  <si>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</si>
  <si>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</si>
  <si>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</si>
  <si>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</si>
  <si>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</si>
  <si>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</si>
  <si>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</si>
  <si>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</si>
  <si>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</si>
  <si>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</si>
  <si>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</si>
  <si>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</si>
  <si>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</si>
  <si>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</si>
  <si>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</si>
  <si>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</si>
  <si>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</si>
  <si>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</si>
  <si>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</si>
  <si>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</si>
  <si>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</si>
  <si>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</si>
  <si>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</si>
  <si>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</si>
  <si>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</si>
  <si>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</si>
  <si>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</si>
  <si>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</si>
  <si>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</si>
  <si>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</si>
  <si>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</si>
  <si>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</si>
  <si>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</si>
  <si>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</si>
  <si>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</si>
  <si>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</si>
  <si>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</si>
  <si>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</si>
  <si>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</si>
  <si>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</si>
  <si>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</si>
  <si>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</si>
  <si>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</si>
  <si>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</si>
  <si>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</si>
  <si>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</si>
  <si>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</si>
  <si>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</si>
  <si>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</si>
  <si>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</si>
  <si>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</si>
  <si>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</si>
  <si>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</si>
  <si>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</si>
  <si>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</si>
  <si>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</si>
  <si>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</si>
  <si>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</si>
  <si>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</si>
  <si>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</si>
  <si>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</si>
  <si>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</si>
  <si>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</si>
  <si>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</si>
  <si>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</si>
  <si>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</si>
  <si>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</si>
  <si>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</si>
  <si>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</si>
  <si>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</si>
  <si>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</si>
  <si>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</si>
  <si>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</si>
  <si>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</si>
  <si>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</si>
  <si>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</si>
  <si>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</si>
  <si>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</si>
  <si>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</si>
  <si>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</si>
  <si>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</si>
  <si>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</si>
  <si>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</si>
  <si>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</si>
  <si>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</si>
  <si>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</si>
  <si>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</si>
  <si>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</si>
  <si>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</si>
  <si>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</si>
  <si>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</si>
  <si>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</si>
  <si>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</si>
  <si>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</si>
  <si>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</si>
  <si>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</si>
  <si>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</si>
  <si>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</si>
  <si>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</si>
  <si>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</si>
  <si>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</si>
  <si>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</si>
  <si>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</si>
  <si>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</si>
  <si>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</si>
  <si>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</si>
  <si>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</si>
  <si>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</si>
  <si>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</si>
  <si>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</si>
  <si>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</si>
  <si>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</si>
  <si>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</si>
  <si>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</si>
  <si>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</si>
  <si>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</si>
  <si>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</si>
  <si>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</si>
  <si>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</si>
  <si>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</si>
  <si>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</si>
  <si>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</si>
  <si>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</si>
  <si>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</si>
  <si>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</si>
  <si>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</si>
  <si>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</si>
  <si>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</si>
  <si>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</si>
  <si>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</si>
  <si>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</si>
  <si>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</si>
  <si>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</si>
  <si>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</si>
  <si>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</si>
  <si>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</si>
  <si>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</si>
  <si>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</si>
  <si>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</si>
  <si>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</si>
  <si>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</si>
  <si>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</si>
  <si>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</si>
  <si>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</si>
  <si>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</si>
  <si>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</si>
  <si>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</si>
  <si>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</si>
  <si>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</si>
  <si>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</si>
  <si>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</si>
  <si>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</si>
  <si>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</si>
  <si>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</si>
  <si>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</si>
  <si>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</si>
  <si>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</si>
  <si>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</si>
  <si>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</si>
  <si>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</si>
  <si>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</si>
  <si>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</si>
  <si>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</si>
  <si>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</si>
  <si>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</si>
  <si>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</si>
  <si>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</si>
  <si>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</si>
  <si>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</si>
  <si>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</si>
  <si>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</si>
  <si>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</si>
  <si>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</si>
  <si>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</si>
  <si>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</si>
  <si>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</si>
  <si>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</si>
  <si>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</si>
  <si>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</si>
  <si>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</si>
  <si>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</si>
  <si>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</si>
  <si>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</si>
  <si>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</si>
  <si>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</si>
  <si>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</si>
  <si>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</si>
  <si>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</si>
  <si>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</si>
  <si>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</si>
  <si>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</si>
  <si>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</si>
  <si>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</si>
  <si>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</si>
  <si>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</si>
  <si>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</si>
  <si>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</si>
  <si>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</si>
  <si>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</si>
  <si>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</si>
  <si>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</si>
  <si>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</si>
  <si>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</si>
  <si>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</si>
  <si>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</si>
  <si>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</si>
  <si>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</si>
  <si>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</si>
  <si>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</si>
  <si>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</si>
  <si>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</si>
  <si>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</si>
  <si>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</si>
  <si>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</si>
  <si>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</si>
  <si>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</si>
  <si>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</si>
  <si>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</si>
  <si>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</si>
  <si>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</si>
  <si>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</si>
  <si>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</si>
  <si>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</si>
  <si>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</si>
  <si>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</si>
  <si>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</si>
  <si>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</si>
  <si>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</si>
  <si>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</si>
  <si>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</si>
  <si>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</si>
  <si>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</si>
  <si>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</si>
  <si>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</si>
  <si>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</si>
  <si>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</si>
  <si>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</si>
  <si>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</si>
  <si>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</si>
  <si>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</si>
  <si>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</si>
  <si>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</si>
  <si>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</si>
  <si>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</si>
  <si>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</si>
  <si>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</si>
  <si>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</si>
  <si>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</si>
  <si>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</si>
  <si>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</si>
  <si>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</si>
  <si>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</si>
  <si>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</si>
  <si>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</si>
  <si>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</si>
  <si>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</si>
  <si>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</si>
  <si>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</si>
  <si>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</si>
  <si>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</si>
  <si>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</si>
  <si>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</si>
  <si>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</si>
  <si>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</si>
  <si>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</si>
  <si>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</si>
  <si>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</si>
  <si>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</si>
  <si>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</si>
  <si>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</si>
  <si>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</si>
  <si>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</si>
  <si>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</si>
  <si>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</si>
  <si>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</si>
  <si>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</si>
  <si>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</si>
  <si>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</si>
  <si>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</si>
  <si>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</si>
  <si>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</si>
  <si>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</si>
  <si>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</si>
  <si>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</si>
  <si>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</si>
  <si>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</si>
  <si>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</si>
  <si>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</si>
  <si>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</si>
  <si>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</si>
  <si>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</si>
  <si>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</si>
  <si>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</si>
  <si>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</si>
  <si>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</si>
  <si>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</si>
  <si>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</si>
  <si>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</si>
  <si>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</si>
  <si>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</si>
  <si>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</si>
  <si>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</si>
  <si>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</si>
  <si>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</si>
  <si>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</si>
  <si>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</si>
  <si>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</si>
  <si>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</si>
  <si>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</si>
  <si>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</si>
  <si>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</si>
  <si>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</si>
  <si>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</si>
  <si>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</si>
  <si>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</si>
  <si>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</si>
  <si>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</si>
  <si>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</si>
  <si>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</si>
  <si>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</si>
  <si>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</si>
  <si>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</si>
  <si>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</si>
  <si>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</si>
  <si>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</si>
  <si>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</si>
  <si>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</si>
  <si>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</si>
  <si>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</si>
  <si>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</si>
  <si>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</si>
  <si>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</si>
  <si>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</si>
  <si>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</si>
  <si>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</si>
  <si>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</si>
  <si>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</si>
  <si>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</si>
  <si>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</si>
  <si>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</si>
  <si>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</si>
  <si>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</si>
  <si>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</si>
  <si>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</si>
  <si>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</si>
  <si>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</si>
  <si>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</si>
  <si>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</si>
  <si>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</si>
  <si>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</si>
  <si>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</si>
  <si>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</si>
  <si>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</si>
  <si>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</si>
  <si>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</si>
  <si>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</si>
  <si>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</si>
  <si>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</si>
  <si>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</si>
  <si>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</si>
  <si>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</si>
  <si>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</si>
  <si>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</si>
  <si>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</si>
  <si>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</si>
  <si>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</si>
  <si>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</si>
  <si>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</si>
  <si>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</si>
  <si>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</si>
  <si>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</si>
  <si>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</si>
  <si>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</si>
  <si>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</si>
  <si>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</si>
  <si>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</si>
  <si>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</si>
  <si>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</si>
  <si>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</si>
  <si>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</si>
  <si>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</si>
  <si>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</si>
  <si>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</si>
  <si>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</si>
  <si>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</si>
  <si>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</si>
  <si>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</si>
  <si>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</si>
  <si>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</si>
  <si>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</si>
  <si>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</si>
  <si>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</si>
  <si>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</si>
  <si>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</si>
  <si>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</si>
  <si>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</si>
  <si>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</si>
  <si>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</si>
  <si>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</si>
  <si>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</si>
  <si>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</si>
  <si>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</si>
  <si>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</si>
  <si>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</si>
  <si>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</si>
  <si>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</si>
  <si>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</si>
  <si>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</si>
  <si>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</si>
  <si>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</si>
  <si>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</si>
  <si>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</si>
  <si>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</si>
  <si>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</si>
  <si>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</si>
  <si>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</si>
  <si>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</si>
  <si>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</si>
  <si>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</si>
  <si>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</si>
  <si>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</si>
  <si>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</si>
  <si>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</si>
  <si>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</si>
  <si>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</si>
  <si>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</si>
  <si>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</si>
  <si>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</si>
  <si>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</si>
  <si>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</si>
  <si>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</si>
  <si>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</si>
  <si>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</si>
  <si>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</si>
  <si>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</si>
  <si>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</si>
  <si>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</si>
  <si>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</si>
  <si>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</si>
  <si>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</si>
  <si>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</si>
  <si>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</si>
  <si>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</si>
  <si>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</si>
  <si>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</si>
  <si>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</si>
  <si>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</si>
  <si>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</si>
  <si>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</si>
  <si>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</si>
  <si>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</si>
  <si>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</si>
  <si>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</si>
  <si>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</si>
  <si>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</si>
  <si>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</si>
  <si>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</si>
  <si>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</si>
  <si>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</si>
  <si>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</si>
  <si>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</si>
  <si>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</si>
  <si>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</si>
  <si>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</si>
  <si>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</si>
  <si>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</si>
  <si>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</si>
  <si>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</si>
  <si>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</si>
  <si>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</si>
  <si>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</si>
  <si>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</si>
  <si>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</si>
  <si>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</si>
  <si>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</si>
  <si>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</si>
  <si>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</si>
  <si>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</si>
  <si>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</si>
  <si>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</si>
  <si>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</si>
  <si>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</si>
  <si>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</si>
  <si>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</si>
  <si>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</si>
  <si>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</si>
  <si>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</si>
  <si>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</si>
  <si>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</si>
  <si>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</si>
  <si>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</si>
  <si>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</si>
  <si>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</si>
  <si>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</si>
  <si>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</si>
  <si>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</si>
  <si>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</si>
  <si>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</si>
  <si>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</si>
  <si>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</si>
  <si>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</si>
  <si>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</si>
  <si>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</si>
  <si>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</si>
  <si>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</si>
  <si>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</si>
  <si>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</si>
  <si>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</si>
  <si>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</si>
  <si>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</si>
  <si>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</si>
  <si>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</si>
  <si>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</si>
  <si>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</si>
  <si>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</si>
  <si>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</si>
  <si>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</si>
  <si>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</si>
  <si>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</si>
  <si>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</si>
  <si>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</si>
  <si>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</si>
  <si>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</si>
  <si>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</si>
  <si>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</si>
  <si>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</si>
  <si>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</si>
  <si>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</si>
  <si>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</si>
  <si>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</si>
  <si>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</si>
  <si>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</si>
  <si>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</si>
  <si>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</si>
  <si>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</si>
  <si>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</si>
  <si>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</si>
  <si>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</si>
  <si>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</si>
  <si>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</si>
  <si>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</si>
  <si>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</si>
  <si>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</si>
  <si>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</si>
  <si>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</si>
  <si>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</si>
  <si>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</si>
  <si>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</si>
  <si>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</si>
  <si>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</si>
  <si>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</si>
  <si>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</si>
  <si>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</si>
  <si>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</si>
  <si>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</si>
  <si>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</si>
  <si>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</si>
  <si>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</si>
  <si>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</si>
  <si>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</si>
  <si>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</si>
  <si>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</si>
  <si>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</si>
  <si>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</si>
  <si>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</si>
  <si>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</si>
  <si>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</si>
  <si>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</si>
  <si>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</si>
  <si>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</si>
  <si>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</si>
  <si>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</si>
  <si>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</si>
  <si>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</si>
  <si>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</si>
  <si>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</si>
  <si>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</si>
  <si>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</si>
  <si>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</si>
  <si>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</si>
  <si>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</si>
  <si>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</si>
  <si>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</si>
  <si>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</si>
  <si>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</si>
  <si>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</si>
  <si>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</si>
  <si>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</si>
  <si>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</si>
  <si>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</si>
  <si>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</si>
  <si>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</si>
  <si>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</si>
  <si>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</si>
  <si>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</si>
  <si>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</si>
  <si>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</si>
  <si>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</si>
  <si>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</si>
  <si>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</si>
  <si>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</si>
  <si>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</si>
  <si>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</si>
  <si>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</si>
  <si>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</si>
  <si>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</si>
  <si>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</si>
  <si>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</si>
  <si>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</si>
  <si>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</si>
  <si>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</si>
  <si>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</si>
  <si>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</si>
  <si>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</si>
  <si>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</si>
  <si>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</si>
  <si>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</si>
  <si>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</si>
  <si>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</si>
  <si>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</si>
  <si>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</si>
  <si>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</si>
  <si>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</si>
  <si>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</si>
  <si>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</si>
  <si>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</si>
  <si>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</si>
  <si>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</si>
  <si>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</si>
  <si>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</si>
  <si>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</si>
  <si>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</si>
  <si>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</si>
  <si>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</si>
  <si>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</si>
  <si>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</si>
  <si>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</si>
  <si>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</si>
  <si>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</si>
  <si>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</si>
  <si>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</si>
  <si>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</si>
  <si>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</si>
  <si>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</si>
  <si>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</si>
  <si>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</si>
  <si>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</si>
  <si>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</si>
  <si>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</si>
  <si>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</si>
  <si>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</si>
  <si>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</si>
  <si>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</si>
  <si>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</si>
  <si>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</si>
  <si>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</si>
  <si>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</si>
  <si>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</si>
  <si>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</si>
  <si>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</si>
  <si>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</si>
  <si>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</si>
  <si>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</si>
  <si>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</si>
  <si>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</si>
  <si>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</si>
  <si>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</si>
  <si>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</si>
  <si>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</si>
  <si>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</si>
  <si>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</si>
  <si>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</si>
  <si>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</si>
  <si>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</si>
  <si>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</si>
  <si>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</si>
  <si>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</si>
  <si>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</si>
  <si>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</si>
  <si>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</si>
  <si>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</si>
  <si>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</si>
  <si>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</si>
  <si>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</si>
  <si>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</si>
  <si>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</si>
  <si>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</si>
  <si>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</si>
  <si>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</si>
  <si>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</si>
  <si>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</si>
  <si>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</si>
  <si>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</si>
  <si>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</si>
  <si>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</si>
  <si>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</si>
  <si>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</si>
  <si>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</si>
  <si>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</si>
  <si>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</si>
  <si>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</si>
  <si>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</si>
  <si>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</si>
  <si>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</si>
  <si>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</si>
  <si>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</si>
  <si>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</si>
  <si>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</si>
  <si>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</si>
  <si>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</si>
  <si>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</si>
  <si>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</si>
  <si>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</si>
  <si>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</si>
  <si>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</si>
  <si>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</si>
  <si>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</si>
  <si>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</si>
  <si>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</si>
  <si>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</si>
  <si>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</si>
  <si>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</si>
  <si>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</si>
  <si>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</si>
  <si>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</si>
  <si>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</si>
  <si>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</si>
  <si>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</si>
  <si>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</si>
  <si>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</si>
  <si>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</si>
  <si>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</si>
  <si>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</si>
  <si>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</si>
  <si>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</si>
  <si>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</si>
  <si>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</si>
  <si>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</si>
  <si>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</si>
  <si>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</si>
  <si>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</si>
  <si>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</si>
  <si>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</si>
  <si>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</si>
  <si>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</si>
  <si>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</si>
  <si>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</si>
  <si>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</si>
  <si>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</si>
  <si>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</si>
  <si>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</si>
  <si>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</si>
  <si>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</si>
  <si>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</si>
  <si>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</si>
  <si>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</si>
  <si>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</si>
  <si>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</si>
  <si>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</si>
  <si>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</si>
  <si>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</si>
  <si>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</si>
  <si>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</si>
  <si>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</si>
  <si>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</si>
  <si>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</si>
  <si>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</si>
  <si>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</si>
  <si>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</si>
  <si>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</si>
  <si>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</si>
  <si>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</si>
  <si>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</si>
  <si>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</si>
  <si>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</si>
  <si>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</si>
  <si>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</si>
  <si>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</si>
  <si>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</si>
  <si>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</si>
  <si>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</si>
  <si>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</si>
  <si>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</si>
  <si>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</si>
  <si>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</si>
  <si>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</si>
  <si>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</si>
  <si>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</si>
  <si>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</si>
  <si>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</si>
  <si>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</si>
  <si>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</si>
  <si>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</si>
  <si>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</si>
  <si>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</si>
  <si>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</si>
  <si>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</si>
  <si>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</si>
  <si>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</si>
  <si>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</si>
  <si>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</si>
  <si>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</si>
  <si>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</si>
  <si>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</si>
  <si>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</si>
  <si>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</si>
  <si>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</si>
  <si>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</si>
  <si>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</si>
  <si>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</si>
  <si>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</si>
  <si>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</si>
  <si>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</si>
  <si>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</si>
  <si>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</si>
  <si>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</si>
  <si>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</si>
  <si>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</si>
  <si>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</si>
  <si>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</si>
  <si>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</si>
  <si>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</si>
  <si>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</si>
  <si>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</si>
  <si>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</si>
  <si>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</si>
  <si>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</si>
  <si>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</si>
  <si>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</si>
  <si>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</si>
  <si>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</si>
  <si>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</si>
  <si>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</si>
  <si>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</si>
  <si>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</si>
  <si>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</si>
  <si>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</si>
  <si>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</si>
  <si>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</si>
  <si>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</si>
  <si>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</si>
  <si>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</si>
  <si>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</si>
  <si>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</si>
  <si>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</si>
  <si>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</si>
  <si>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</si>
  <si>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</si>
  <si>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</si>
  <si>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</si>
  <si>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</si>
  <si>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</si>
  <si>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</si>
  <si>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</si>
  <si>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</si>
  <si>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</si>
  <si>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</si>
  <si>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</si>
  <si>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</si>
  <si>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</si>
  <si>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</si>
  <si>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</si>
  <si>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</si>
  <si>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</si>
  <si>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</si>
  <si>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</si>
  <si>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</si>
  <si>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</si>
  <si>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</si>
  <si>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</si>
  <si>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</si>
  <si>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</si>
  <si>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</si>
  <si>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</si>
  <si>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</si>
  <si>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</si>
  <si>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</si>
  <si>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</si>
  <si>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</si>
  <si>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</si>
  <si>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</si>
  <si>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</si>
  <si>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</si>
  <si>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</si>
  <si>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</si>
  <si>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</si>
  <si>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</si>
  <si>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</si>
  <si>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</si>
  <si>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</si>
  <si>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</si>
  <si>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</si>
  <si>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</si>
  <si>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</si>
  <si>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</si>
  <si>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</si>
  <si>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</si>
  <si>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</si>
  <si>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</si>
  <si>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</si>
  <si>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</si>
  <si>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</si>
  <si>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</si>
  <si>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</si>
  <si>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</si>
  <si>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</si>
  <si>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</si>
  <si>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</si>
  <si>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</si>
  <si>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</si>
  <si>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</si>
  <si>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</si>
  <si>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</si>
  <si>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</si>
  <si>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</si>
  <si>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</si>
  <si>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</si>
  <si>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</si>
  <si>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</si>
  <si>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</si>
  <si>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</si>
  <si>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</si>
  <si>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</si>
  <si>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</si>
  <si>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</si>
  <si>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</si>
  <si>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</si>
  <si>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</si>
  <si>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</si>
  <si>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</si>
  <si>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</si>
  <si>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</si>
  <si>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</si>
  <si>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</si>
  <si>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</si>
  <si>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</si>
  <si>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</si>
  <si>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</si>
  <si>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</si>
  <si>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</si>
  <si>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</si>
  <si>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</si>
  <si>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</si>
  <si>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</si>
  <si>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</si>
  <si>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</si>
  <si>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</si>
  <si>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</si>
  <si>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</si>
  <si>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</si>
  <si>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</si>
  <si>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</si>
  <si>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</si>
  <si>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</si>
  <si>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</si>
  <si>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</si>
  <si>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</si>
  <si>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</si>
  <si>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</si>
  <si>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</si>
  <si>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</si>
  <si>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</si>
  <si>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</si>
  <si>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</si>
  <si>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</si>
  <si>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</si>
  <si>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</si>
  <si>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</si>
  <si>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</si>
  <si>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</si>
  <si>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</si>
  <si>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</si>
  <si>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</si>
  <si>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</si>
  <si>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</si>
  <si>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</si>
  <si>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</si>
  <si>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</si>
  <si>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</si>
  <si>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</si>
  <si>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</si>
  <si>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</si>
  <si>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</si>
  <si>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</si>
  <si>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</si>
  <si>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</si>
  <si>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</si>
  <si>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</si>
  <si>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</si>
  <si>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</si>
  <si>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</si>
  <si>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</si>
  <si>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</si>
  <si>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</si>
  <si>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</si>
  <si>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</si>
  <si>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</si>
  <si>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</si>
  <si>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</si>
  <si>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</si>
  <si>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</si>
  <si>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</si>
  <si>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</si>
  <si>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</si>
  <si>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</si>
  <si>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</si>
  <si>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</si>
  <si>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</si>
  <si>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</si>
  <si>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</si>
  <si>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</si>
  <si>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</si>
  <si>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</si>
  <si>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</si>
  <si>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</si>
  <si>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</si>
  <si>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</si>
  <si>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</si>
  <si>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</si>
  <si>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</si>
  <si>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</si>
  <si>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</si>
  <si>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</si>
  <si>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</si>
  <si>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</si>
  <si>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</si>
  <si>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</si>
  <si>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</si>
  <si>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</si>
  <si>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</si>
  <si>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</si>
  <si>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</si>
  <si>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</si>
  <si>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</si>
  <si>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</si>
  <si>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</si>
  <si>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</si>
  <si>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</si>
  <si>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</si>
  <si>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</si>
  <si>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</si>
  <si>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</si>
  <si>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</si>
  <si>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</si>
  <si>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</si>
  <si>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</si>
  <si>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</si>
  <si>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</si>
  <si>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</si>
  <si>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</si>
  <si>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</si>
  <si>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</si>
  <si>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</si>
  <si>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</si>
  <si>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</si>
  <si>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</si>
  <si>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</si>
  <si>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</si>
  <si>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</si>
  <si>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</si>
  <si>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</si>
  <si>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</si>
  <si>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</si>
  <si>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</si>
  <si>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</si>
  <si>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</si>
  <si>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</si>
  <si>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</si>
  <si>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</si>
  <si>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</si>
  <si>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</si>
  <si>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</si>
  <si>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</si>
  <si>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</si>
  <si>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</si>
  <si>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</si>
  <si>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</si>
  <si>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</si>
  <si>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</si>
  <si>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</si>
  <si>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</si>
  <si>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</si>
  <si>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</si>
  <si>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</si>
  <si>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</si>
  <si>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</si>
  <si>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</si>
  <si>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</si>
  <si>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</si>
  <si>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</si>
  <si>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</si>
  <si>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</si>
  <si>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</si>
  <si>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</si>
  <si>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</si>
  <si>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</si>
  <si>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</si>
  <si>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</si>
  <si>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</si>
  <si>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</si>
  <si>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</si>
  <si>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</si>
  <si>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</si>
  <si>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</si>
  <si>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</si>
  <si>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</si>
  <si>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</si>
  <si>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</si>
  <si>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</si>
  <si>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</si>
  <si>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</si>
  <si>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</si>
  <si>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</si>
  <si>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</si>
  <si>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</si>
  <si>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</si>
  <si>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</si>
  <si>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</si>
  <si>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</si>
  <si>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</si>
  <si>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</si>
  <si>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</si>
  <si>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</si>
  <si>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</si>
  <si>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</si>
  <si>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</si>
  <si>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</si>
  <si>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</si>
  <si>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</si>
  <si>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</si>
  <si>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</si>
  <si>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</si>
  <si>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</si>
  <si>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</si>
  <si>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</si>
  <si>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</si>
  <si>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</si>
  <si>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</si>
  <si>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</si>
  <si>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</si>
  <si>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</si>
  <si>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</si>
  <si>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</si>
  <si>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</si>
  <si>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</si>
  <si>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</si>
  <si>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</si>
  <si>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</si>
  <si>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</si>
  <si>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</si>
  <si>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</si>
  <si>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</si>
  <si>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</si>
  <si>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</si>
  <si>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</si>
  <si>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</si>
  <si>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</si>
  <si>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</si>
  <si>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</si>
  <si>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</si>
  <si>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</si>
  <si>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</si>
  <si>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</si>
  <si>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</si>
  <si>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</si>
  <si>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</si>
  <si>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</si>
  <si>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</si>
  <si>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</si>
  <si>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</si>
  <si>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</si>
  <si>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</si>
  <si>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</si>
  <si>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</si>
  <si>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</si>
  <si>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</si>
  <si>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</si>
  <si>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</si>
  <si>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</si>
  <si>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</si>
  <si>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</si>
  <si>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</si>
  <si>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</si>
  <si>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</si>
  <si>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</si>
  <si>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</si>
  <si>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</si>
  <si>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</si>
  <si>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</si>
  <si>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</si>
  <si>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</si>
  <si>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</si>
  <si>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</si>
  <si>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</si>
  <si>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</si>
  <si>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</si>
  <si>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</si>
  <si>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</si>
  <si>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</si>
  <si>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</si>
  <si>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</si>
  <si>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</si>
  <si>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</si>
  <si>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</si>
  <si>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</si>
  <si>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</si>
  <si>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</si>
  <si>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</si>
  <si>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</si>
  <si>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</si>
  <si>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</si>
  <si>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</si>
  <si>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</si>
  <si>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</si>
  <si>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</si>
  <si>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</si>
  <si>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</si>
  <si>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</si>
  <si>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</si>
  <si>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</si>
  <si>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</si>
  <si>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</si>
  <si>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</si>
  <si>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</si>
  <si>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</si>
  <si>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</si>
  <si>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</si>
  <si>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</si>
  <si>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</si>
  <si>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</si>
  <si>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</si>
  <si>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</si>
  <si>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</si>
  <si>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</si>
  <si>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</si>
  <si>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</si>
  <si>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</si>
  <si>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</si>
  <si>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</si>
  <si>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</si>
  <si>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</si>
  <si>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</si>
  <si>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</si>
  <si>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</si>
  <si>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</si>
  <si>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</si>
  <si>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</si>
  <si>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</si>
  <si>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</si>
  <si>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</si>
  <si>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</si>
  <si>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</si>
  <si>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</si>
  <si>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</si>
  <si>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</si>
  <si>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</si>
  <si>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</si>
  <si>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</si>
  <si>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</si>
  <si>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</si>
  <si>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</si>
  <si>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</si>
  <si>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</si>
  <si>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</si>
  <si>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</si>
  <si>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</si>
  <si>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</si>
  <si>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</si>
  <si>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</si>
  <si>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</si>
  <si>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</si>
  <si>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</si>
  <si>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</si>
  <si>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</si>
  <si>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</si>
  <si>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</si>
  <si>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</si>
  <si>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</si>
  <si>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</si>
  <si>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</si>
  <si>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</si>
  <si>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</si>
  <si>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</si>
  <si>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</si>
  <si>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</si>
  <si>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</si>
  <si>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</si>
  <si>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</si>
  <si>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</si>
  <si>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</si>
  <si>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</si>
  <si>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</si>
  <si>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</si>
  <si>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</si>
  <si>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</si>
  <si>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</si>
  <si>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</si>
  <si>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</si>
  <si>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</si>
  <si>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</si>
  <si>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</si>
  <si>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</si>
  <si>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</si>
  <si>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</si>
  <si>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</si>
  <si>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</si>
  <si>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</si>
  <si>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</si>
  <si>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</si>
  <si>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</si>
  <si>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</si>
  <si>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</si>
  <si>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</si>
  <si>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</si>
  <si>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</si>
  <si>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</si>
  <si>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</si>
  <si>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</si>
  <si>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</si>
  <si>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</si>
  <si>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</si>
  <si>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</si>
  <si>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</si>
  <si>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</si>
  <si>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</si>
  <si>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</si>
  <si>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</si>
  <si>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</si>
  <si>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</si>
  <si>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</si>
  <si>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</si>
  <si>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</si>
  <si>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</si>
  <si>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</si>
  <si>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</si>
  <si>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</si>
  <si>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</si>
  <si>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</si>
  <si>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</si>
  <si>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</si>
  <si>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</si>
  <si>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</si>
  <si>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</si>
  <si>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</si>
  <si>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</si>
  <si>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</si>
  <si>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</si>
  <si>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</si>
  <si>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</si>
  <si>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</si>
  <si>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</si>
  <si>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</si>
  <si>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</si>
  <si>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</si>
  <si>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</si>
  <si>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</si>
  <si>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</si>
  <si>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</si>
  <si>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</si>
  <si>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</si>
  <si>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</si>
  <si>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</si>
  <si>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</si>
  <si>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</si>
  <si>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</si>
  <si>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</si>
  <si>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</si>
  <si>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</si>
  <si>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</si>
  <si>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</si>
  <si>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</si>
  <si>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</si>
  <si>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</si>
  <si>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</si>
  <si>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</si>
  <si>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</si>
  <si>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</si>
  <si>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</si>
  <si>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</si>
  <si>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</si>
  <si>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</si>
  <si>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</si>
  <si>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</si>
  <si>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</si>
  <si>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</si>
  <si>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</si>
  <si>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</si>
  <si>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</si>
  <si>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</si>
  <si>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</si>
  <si>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</si>
  <si>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</si>
  <si>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</si>
  <si>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</si>
  <si>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</si>
  <si>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</si>
  <si>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</si>
  <si>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</si>
  <si>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</si>
  <si>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</si>
  <si>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</si>
  <si>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</si>
  <si>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</si>
  <si>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</si>
  <si>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</si>
  <si>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</si>
  <si>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</si>
  <si>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</si>
  <si>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</si>
  <si>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</si>
  <si>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</si>
  <si>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</si>
  <si>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</si>
  <si>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</si>
  <si>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</si>
  <si>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</si>
  <si>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</si>
  <si>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</si>
  <si>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</si>
  <si>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</si>
  <si>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</si>
  <si>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</si>
  <si>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</si>
  <si>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</si>
  <si>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</si>
  <si>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</si>
  <si>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</si>
  <si>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</si>
  <si>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</si>
  <si>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</si>
  <si>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</si>
  <si>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</si>
  <si>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</si>
  <si>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</si>
  <si>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</si>
  <si>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</si>
  <si>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</si>
  <si>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</si>
  <si>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</si>
  <si>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</si>
  <si>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</si>
  <si>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</si>
  <si>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</si>
  <si>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</si>
  <si>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</si>
  <si>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</si>
  <si>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</si>
  <si>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</si>
  <si>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</si>
  <si>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</si>
  <si>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</si>
  <si>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</si>
  <si>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</si>
  <si>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</si>
  <si>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</si>
  <si>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</si>
  <si>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</si>
  <si>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</si>
  <si>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</si>
  <si>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</si>
  <si>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</si>
  <si>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</si>
  <si>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</si>
  <si>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</si>
  <si>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</si>
  <si>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</si>
  <si>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</si>
  <si>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</si>
  <si>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</si>
  <si>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</si>
  <si>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</si>
  <si>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</si>
  <si>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</si>
  <si>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</si>
  <si>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</si>
  <si>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</si>
  <si>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</si>
  <si>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</si>
  <si>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</si>
  <si>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</si>
  <si>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</si>
  <si>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</si>
  <si>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</si>
  <si>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</si>
  <si>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</si>
  <si>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</si>
  <si>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</si>
  <si>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</si>
  <si>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</si>
  <si>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</si>
  <si>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</si>
  <si>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</si>
  <si>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</si>
  <si>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</si>
  <si>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</si>
  <si>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</si>
  <si>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</si>
  <si>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</si>
  <si>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</si>
  <si>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</si>
  <si>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</si>
  <si>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</si>
  <si>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</si>
  <si>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</si>
  <si>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</si>
  <si>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</si>
  <si>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</si>
  <si>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</si>
  <si>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</si>
  <si>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</si>
  <si>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</si>
  <si>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</si>
  <si>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</si>
  <si>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</si>
  <si>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</si>
  <si>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</si>
  <si>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</si>
  <si>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</si>
  <si>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</si>
  <si>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</si>
  <si>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</si>
  <si>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</si>
  <si>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</si>
  <si>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</si>
  <si>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</si>
  <si>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</si>
  <si>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</si>
  <si>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</si>
  <si>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</si>
  <si>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</si>
  <si>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</si>
  <si>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</si>
  <si>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</si>
  <si>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</si>
  <si>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</si>
  <si>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</si>
  <si>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</si>
  <si>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</si>
  <si>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</si>
  <si>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</si>
  <si>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</si>
  <si>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</si>
  <si>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</si>
  <si>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</si>
  <si>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</si>
  <si>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</si>
  <si>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</si>
  <si>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</si>
  <si>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</si>
  <si>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</si>
  <si>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</si>
  <si>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</si>
  <si>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</si>
  <si>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</si>
  <si>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</si>
  <si>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</si>
  <si>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</si>
  <si>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</si>
  <si>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</si>
  <si>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</si>
  <si>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</si>
  <si>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</si>
  <si>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</si>
  <si>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</si>
  <si>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</si>
  <si>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</si>
  <si>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</si>
  <si>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</si>
  <si>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</si>
  <si>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</si>
  <si>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</si>
  <si>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</si>
  <si>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</si>
  <si>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</si>
  <si>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</si>
  <si>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</si>
  <si>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</si>
  <si>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</si>
  <si>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</si>
  <si>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</si>
  <si>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</si>
  <si>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</si>
  <si>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</si>
  <si>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</si>
  <si>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</si>
  <si>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</si>
  <si>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</si>
  <si>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</si>
  <si>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</si>
  <si>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</si>
  <si>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</si>
  <si>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</si>
  <si>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</si>
  <si>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</si>
  <si>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</si>
  <si>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</si>
  <si>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</si>
  <si>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</si>
  <si>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</si>
  <si>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</si>
  <si>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</si>
  <si>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</si>
  <si>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</si>
  <si>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</si>
  <si>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</si>
  <si>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</si>
  <si>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</si>
  <si>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</si>
  <si>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</si>
  <si>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</si>
  <si>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</si>
  <si>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</si>
  <si>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</si>
  <si>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</si>
  <si>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</si>
  <si>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</si>
  <si>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</si>
  <si>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</si>
  <si>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</si>
  <si>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</si>
  <si>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</si>
  <si>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</si>
  <si>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</si>
  <si>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</si>
  <si>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</si>
  <si>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</si>
  <si>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</si>
  <si>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</si>
  <si>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</si>
  <si>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</si>
  <si>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</si>
  <si>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</si>
  <si>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</si>
  <si>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</si>
  <si>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</si>
  <si>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</si>
  <si>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</si>
  <si>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</si>
  <si>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</si>
  <si>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</si>
  <si>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</si>
  <si>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</si>
  <si>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</si>
  <si>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</si>
  <si>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</si>
  <si>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</si>
  <si>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</si>
  <si>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</si>
  <si>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</si>
  <si>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</si>
  <si>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</si>
  <si>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</si>
  <si>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</si>
  <si>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</si>
  <si>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</si>
  <si>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</si>
  <si>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</si>
  <si>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</si>
  <si>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</si>
  <si>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</si>
  <si>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</si>
  <si>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</si>
  <si>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</si>
  <si>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</si>
  <si>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</si>
  <si>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</si>
  <si>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</si>
  <si>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</si>
  <si>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</si>
  <si>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</si>
  <si>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</si>
  <si>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</si>
  <si>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</si>
  <si>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</si>
  <si>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</si>
  <si>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</si>
  <si>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</si>
  <si>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</si>
  <si>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</si>
  <si>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</si>
  <si>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</si>
  <si>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</si>
  <si>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</si>
  <si>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</si>
  <si>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</si>
  <si>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</si>
  <si>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</si>
  <si>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</si>
  <si>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</si>
  <si>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</si>
  <si>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</si>
  <si>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</si>
  <si>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</si>
  <si>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</si>
  <si>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</si>
  <si>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</si>
  <si>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</si>
  <si>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</si>
  <si>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</si>
  <si>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</si>
  <si>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</si>
  <si>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</si>
  <si>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</si>
  <si>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</si>
  <si>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</si>
  <si>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</si>
  <si>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</si>
  <si>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</si>
  <si>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</si>
  <si>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</si>
  <si>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</si>
  <si>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</si>
  <si>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</si>
  <si>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</si>
  <si>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</si>
  <si>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</si>
  <si>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</si>
  <si>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</si>
  <si>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</si>
  <si>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</si>
  <si>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</si>
  <si>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</si>
  <si>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</si>
  <si>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</si>
  <si>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</si>
  <si>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</si>
  <si>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</si>
  <si>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</si>
  <si>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</si>
  <si>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</si>
  <si>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</si>
  <si>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</si>
  <si>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</si>
  <si>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</si>
  <si>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</si>
  <si>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</si>
  <si>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</si>
  <si>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</si>
  <si>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</si>
  <si>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</si>
  <si>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</si>
  <si>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</si>
  <si>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</si>
  <si>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</si>
  <si>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</si>
  <si>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</si>
  <si>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</si>
  <si>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</si>
  <si>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</si>
  <si>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</si>
  <si>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</si>
  <si>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</si>
  <si>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</si>
  <si>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</si>
  <si>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</si>
  <si>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</si>
  <si>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</si>
  <si>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</si>
  <si>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</si>
  <si>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</si>
  <si>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</si>
  <si>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</si>
  <si>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</si>
  <si>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</si>
  <si>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</si>
  <si>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</si>
  <si>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</si>
  <si>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</si>
  <si>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</si>
  <si>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</si>
  <si>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</si>
  <si>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</si>
  <si>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</si>
  <si>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</si>
  <si>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</si>
  <si>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</si>
  <si>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</si>
  <si>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</si>
  <si>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</si>
  <si>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</si>
  <si>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</si>
  <si>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</si>
  <si>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</si>
  <si>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</si>
  <si>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</si>
  <si>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</si>
  <si>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</si>
  <si>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</si>
  <si>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</si>
  <si>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</si>
  <si>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</si>
  <si>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</si>
  <si>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</si>
  <si>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</si>
  <si>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</si>
  <si>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</si>
  <si>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</si>
  <si>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</si>
  <si>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</si>
  <si>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</si>
  <si>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</si>
  <si>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</si>
  <si>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</si>
  <si>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</si>
  <si>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</si>
  <si>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</si>
  <si>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</si>
  <si>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</si>
  <si>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</si>
  <si>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</si>
  <si>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</si>
  <si>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</si>
  <si>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</si>
  <si>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</si>
  <si>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</si>
  <si>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</si>
  <si>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</si>
  <si>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</si>
  <si>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</si>
  <si>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</si>
  <si>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</si>
  <si>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</si>
  <si>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</si>
  <si>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</si>
  <si>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</si>
  <si>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</si>
  <si>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</si>
  <si>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</si>
  <si>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</si>
  <si>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</si>
  <si>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</si>
  <si>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</si>
  <si>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</si>
  <si>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</si>
  <si>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</si>
  <si>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</si>
  <si>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</si>
  <si>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</si>
  <si>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</si>
  <si>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</si>
  <si>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</si>
  <si>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</si>
  <si>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</si>
  <si>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</si>
  <si>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</si>
  <si>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</si>
  <si>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</si>
  <si>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</si>
  <si>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</si>
  <si>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</si>
  <si>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</si>
  <si>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</si>
  <si>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</si>
  <si>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</si>
  <si>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</si>
  <si>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</si>
  <si>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</si>
  <si>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</si>
  <si>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</si>
  <si>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</si>
  <si>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</si>
  <si>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</si>
  <si>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</si>
  <si>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</si>
  <si>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</si>
  <si>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</si>
  <si>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</si>
  <si>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</si>
  <si>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</si>
  <si>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</si>
  <si>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</si>
  <si>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</si>
  <si>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</si>
  <si>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</si>
  <si>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</si>
  <si>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</si>
  <si>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</si>
  <si>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</si>
  <si>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</si>
  <si>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</si>
  <si>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</si>
  <si>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</si>
  <si>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</si>
  <si>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</si>
  <si>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</si>
  <si>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</si>
  <si>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</si>
  <si>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</si>
  <si>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</si>
  <si>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</si>
  <si>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</si>
  <si>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</si>
  <si>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</si>
  <si>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</si>
  <si>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</si>
  <si>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</si>
  <si>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</si>
  <si>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</si>
  <si>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</si>
  <si>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</si>
  <si>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</si>
  <si>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</si>
  <si>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</si>
  <si>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</si>
  <si>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</si>
  <si>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</si>
  <si>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</si>
  <si>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</si>
  <si>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</si>
  <si>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</si>
  <si>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</si>
  <si>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</si>
  <si>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</si>
  <si>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</si>
  <si>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</si>
  <si>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</si>
  <si>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</si>
  <si>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</si>
  <si>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</si>
  <si>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</si>
  <si>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</si>
  <si>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</si>
  <si>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</si>
  <si>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</si>
  <si>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</si>
  <si>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</si>
  <si>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</si>
  <si>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</si>
  <si>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</si>
  <si>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</si>
  <si>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</si>
  <si>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</si>
  <si>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</si>
  <si>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</si>
  <si>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</si>
  <si>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</si>
  <si>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</si>
  <si>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</si>
  <si>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</si>
  <si>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</si>
  <si>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</si>
  <si>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</si>
  <si>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</si>
  <si>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</si>
  <si>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</si>
  <si>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</si>
  <si>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</si>
  <si>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</si>
  <si>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</si>
  <si>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</si>
  <si>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</si>
  <si>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</si>
  <si>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</si>
  <si>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</si>
  <si>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</si>
  <si>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</si>
  <si>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</si>
  <si>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</si>
  <si>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</si>
  <si>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</si>
  <si>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</si>
  <si>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</si>
  <si>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</si>
  <si>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</si>
  <si>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</si>
  <si>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</si>
  <si>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</si>
  <si>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</si>
  <si>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</si>
  <si>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</si>
  <si>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</si>
  <si>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</si>
  <si>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</si>
  <si>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</si>
  <si>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</si>
  <si>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</si>
  <si>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</si>
  <si>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</si>
  <si>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</si>
  <si>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</si>
  <si>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</si>
  <si>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</si>
  <si>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</si>
  <si>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</si>
  <si>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</si>
  <si>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</si>
  <si>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</si>
  <si>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</si>
  <si>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</si>
  <si>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</si>
  <si>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</si>
  <si>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</si>
  <si>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</si>
  <si>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</si>
  <si>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</si>
  <si>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</si>
  <si>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</si>
  <si>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</si>
  <si>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</si>
  <si>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</si>
  <si>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</si>
  <si>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</si>
  <si>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</si>
  <si>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</si>
  <si>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</si>
  <si>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</si>
  <si>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</si>
  <si>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</si>
  <si>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</si>
  <si>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</si>
  <si>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</si>
  <si>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</si>
  <si>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</si>
  <si>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</si>
  <si>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</si>
  <si>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</si>
  <si>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</si>
  <si>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</si>
  <si>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</si>
  <si>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</si>
  <si>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</si>
  <si>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</si>
  <si>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</si>
  <si>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</si>
  <si>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</si>
  <si>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</si>
  <si>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</si>
  <si>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</si>
  <si>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</si>
  <si>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</si>
  <si>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</si>
  <si>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</si>
  <si>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</si>
  <si>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</si>
  <si>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</si>
  <si>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</si>
  <si>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</si>
  <si>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</si>
  <si>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</si>
  <si>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</si>
  <si>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</si>
  <si>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</si>
  <si>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</si>
  <si>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</si>
  <si>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</si>
  <si>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</si>
  <si>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</si>
  <si>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</si>
  <si>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</si>
  <si>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</si>
  <si>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</si>
  <si>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</si>
  <si>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</si>
  <si>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</si>
  <si>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</si>
  <si>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</si>
  <si>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</si>
  <si>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</si>
  <si>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</si>
  <si>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</si>
  <si>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</si>
  <si>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</si>
  <si>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</si>
  <si>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</si>
  <si>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</si>
  <si>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</si>
  <si>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</si>
  <si>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</si>
  <si>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</si>
  <si>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</si>
  <si>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</si>
  <si>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</si>
  <si>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</si>
  <si>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</si>
  <si>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</si>
  <si>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</si>
  <si>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</si>
  <si>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</si>
  <si>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</si>
  <si>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</si>
  <si>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</si>
  <si>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</si>
  <si>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</si>
  <si>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</si>
  <si>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</si>
  <si>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</si>
  <si>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</si>
  <si>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</si>
  <si>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</si>
  <si>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</si>
  <si>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</si>
  <si>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</si>
  <si>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</si>
  <si>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</si>
  <si>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</si>
  <si>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</si>
  <si>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</si>
  <si>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</si>
  <si>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</si>
  <si>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</si>
  <si>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</si>
  <si>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</si>
  <si>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</si>
  <si>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</si>
  <si>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</si>
  <si>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</si>
  <si>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</si>
  <si>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</si>
  <si>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</si>
  <si>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</si>
  <si>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</si>
  <si>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</si>
  <si>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</si>
  <si>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</si>
  <si>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</si>
  <si>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</si>
  <si>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</si>
  <si>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</si>
  <si>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</si>
  <si>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</si>
  <si>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</si>
  <si>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</si>
  <si>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</si>
  <si>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</si>
  <si>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</si>
  <si>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</si>
  <si>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</si>
  <si>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</si>
  <si>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</si>
  <si>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</si>
  <si>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</si>
  <si>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</si>
  <si>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</si>
  <si>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</si>
  <si>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</si>
  <si>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</si>
  <si>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</si>
  <si>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</si>
  <si>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</si>
  <si>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</si>
  <si>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</si>
  <si>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</si>
  <si>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</si>
  <si>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</si>
  <si>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</si>
  <si>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</si>
  <si>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</si>
  <si>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</si>
  <si>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</si>
  <si>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</si>
  <si>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</si>
  <si>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</si>
  <si>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</si>
  <si>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</si>
  <si>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</si>
  <si>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</si>
  <si>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</si>
  <si>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</si>
  <si>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</si>
  <si>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</si>
  <si>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</si>
  <si>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</si>
  <si>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</si>
  <si>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</si>
  <si>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</si>
  <si>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</si>
  <si>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</si>
  <si>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</si>
  <si>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</si>
  <si>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</si>
  <si>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</si>
  <si>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</si>
  <si>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</si>
  <si>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</si>
  <si>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</si>
  <si>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</si>
  <si>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</si>
  <si>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</si>
  <si>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</si>
  <si>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</si>
  <si>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</si>
  <si>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</si>
  <si>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</si>
  <si>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</si>
  <si>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</si>
  <si>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</si>
  <si>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</si>
  <si>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</si>
  <si>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</si>
  <si>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</si>
  <si>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</si>
  <si>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</si>
  <si>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</si>
  <si>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</si>
  <si>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</si>
  <si>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</si>
  <si>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</si>
  <si>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</si>
  <si>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</si>
  <si>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</si>
  <si>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</si>
  <si>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</si>
  <si>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</si>
  <si>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</si>
  <si>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</si>
  <si>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</si>
  <si>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</si>
  <si>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</si>
  <si>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</si>
  <si>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</si>
  <si>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</si>
  <si>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</si>
  <si>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</si>
  <si>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</si>
  <si>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</si>
  <si>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</si>
  <si>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</si>
  <si>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</si>
  <si>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</si>
  <si>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</si>
  <si>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</si>
  <si>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</si>
  <si>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</si>
  <si>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</si>
  <si>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</si>
  <si>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</si>
  <si>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</si>
  <si>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</si>
  <si>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</si>
  <si>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</si>
  <si>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</si>
  <si>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</si>
  <si>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</si>
  <si>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</si>
  <si>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</si>
  <si>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</si>
  <si>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</si>
  <si>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</si>
  <si>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</si>
  <si>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</si>
  <si>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</si>
  <si>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</si>
  <si>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</si>
  <si>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</si>
  <si>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</si>
  <si>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</si>
  <si>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</si>
  <si>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</si>
  <si>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</si>
  <si>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</si>
  <si>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</si>
  <si>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</si>
  <si>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</si>
  <si>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</si>
  <si>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</si>
  <si>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</si>
  <si>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</si>
  <si>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</si>
  <si>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</si>
  <si>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</si>
  <si>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</si>
  <si>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</si>
  <si>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</si>
  <si>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</si>
  <si>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</si>
  <si>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</si>
  <si>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</si>
  <si>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</si>
  <si>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</si>
  <si>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</si>
  <si>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</si>
  <si>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</si>
  <si>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</si>
  <si>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</si>
  <si>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</si>
  <si>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</si>
  <si>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</si>
  <si>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</si>
  <si>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</si>
  <si>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</si>
  <si>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</si>
  <si>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</si>
  <si>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</si>
  <si>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</si>
  <si>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</si>
  <si>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</si>
  <si>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</si>
  <si>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</si>
  <si>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</si>
  <si>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</si>
  <si>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</si>
  <si>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</si>
  <si>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</si>
  <si>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</si>
  <si>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</si>
  <si>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</si>
  <si>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</si>
  <si>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</si>
  <si>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</si>
  <si>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</si>
  <si>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</si>
  <si>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</si>
  <si>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</si>
  <si>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</si>
  <si>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</si>
  <si>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</si>
  <si>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</si>
  <si>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</si>
  <si>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</si>
  <si>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</si>
  <si>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</si>
  <si>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</si>
  <si>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</si>
  <si>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</si>
  <si>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</si>
  <si>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</si>
  <si>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</si>
  <si>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</si>
  <si>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</si>
  <si>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</si>
  <si>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</si>
  <si>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</si>
  <si>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</si>
  <si>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</si>
  <si>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</si>
  <si>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</si>
  <si>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</si>
  <si>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</si>
  <si>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</si>
  <si>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</si>
  <si>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</si>
  <si>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</si>
  <si>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</si>
  <si>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</si>
  <si>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</si>
  <si>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</si>
  <si>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</si>
  <si>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</si>
  <si>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</si>
  <si>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</si>
  <si>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</si>
  <si>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</si>
  <si>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</si>
  <si>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</si>
  <si>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</si>
  <si>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</si>
  <si>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</si>
  <si>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</si>
  <si>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</si>
  <si>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</si>
  <si>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</si>
  <si>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</si>
  <si>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</si>
  <si>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</si>
  <si>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</si>
  <si>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</si>
  <si>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</si>
  <si>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</si>
  <si>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</si>
  <si>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</si>
  <si>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</si>
  <si>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</si>
  <si>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</si>
  <si>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</si>
  <si>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</si>
  <si>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</si>
  <si>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</si>
  <si>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</si>
  <si>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</si>
  <si>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</si>
  <si>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</si>
  <si>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</si>
  <si>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</si>
  <si>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</si>
  <si>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</si>
  <si>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</si>
  <si>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</si>
  <si>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</si>
  <si>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</si>
  <si>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</si>
  <si>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</si>
  <si>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</si>
  <si>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</si>
  <si>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</si>
  <si>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</si>
  <si>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</si>
  <si>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</si>
  <si>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</si>
  <si>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</si>
  <si>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</si>
  <si>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</si>
  <si>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</si>
  <si>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</si>
  <si>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</si>
  <si>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</si>
  <si>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</si>
  <si>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</si>
  <si>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</si>
  <si>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</si>
  <si>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</si>
  <si>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</si>
  <si>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</si>
  <si>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</si>
  <si>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</si>
  <si>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</si>
  <si>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</si>
  <si>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</si>
  <si>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</si>
  <si>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</si>
  <si>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</si>
  <si>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</si>
  <si>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</si>
  <si>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</si>
  <si>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</si>
  <si>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</si>
  <si>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</si>
  <si>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</si>
  <si>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</si>
  <si>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</si>
  <si>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</si>
  <si>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</si>
  <si>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</si>
  <si>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</si>
  <si>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</si>
  <si>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</si>
  <si>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</si>
  <si>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</si>
  <si>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</si>
  <si>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</si>
  <si>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</si>
  <si>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</si>
  <si>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</si>
  <si>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</si>
  <si>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</si>
  <si>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</si>
  <si>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</si>
  <si>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</si>
  <si>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</si>
  <si>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</si>
  <si>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</si>
  <si>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</si>
  <si>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</si>
  <si>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</si>
  <si>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</si>
  <si>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</si>
  <si>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</si>
  <si>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</si>
  <si>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</si>
  <si>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</si>
  <si>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</si>
  <si>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</si>
  <si>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</si>
  <si>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</si>
  <si>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</si>
  <si>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</si>
  <si>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</si>
  <si>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</si>
  <si>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</si>
  <si>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</si>
  <si>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</si>
  <si>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</si>
  <si>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</si>
  <si>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</si>
  <si>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</si>
  <si>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</si>
  <si>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</si>
  <si>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</si>
  <si>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</si>
  <si>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</si>
  <si>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</si>
  <si>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</si>
  <si>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</si>
  <si>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</si>
  <si>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</si>
  <si>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</si>
  <si>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</si>
  <si>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</si>
  <si>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</si>
  <si>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</si>
  <si>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</si>
  <si>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</si>
  <si>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</si>
  <si>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</si>
  <si>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</si>
  <si>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</si>
  <si>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</si>
  <si>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</si>
  <si>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</si>
  <si>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</si>
  <si>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</si>
  <si>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</si>
  <si>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</si>
  <si>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</si>
  <si>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</si>
  <si>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</si>
  <si>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</si>
  <si>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</si>
  <si>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</si>
  <si>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</si>
  <si>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</si>
  <si>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</si>
  <si>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</si>
  <si>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</si>
  <si>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</si>
  <si>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</si>
  <si>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</si>
  <si>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</si>
  <si>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</si>
  <si>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</si>
  <si>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</si>
  <si>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</si>
  <si>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</si>
  <si>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</si>
  <si>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</si>
  <si>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</si>
  <si>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</si>
  <si>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</si>
  <si>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</si>
  <si>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</si>
  <si>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</si>
  <si>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</si>
  <si>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</si>
  <si>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</si>
  <si>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</si>
  <si>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</si>
  <si>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</si>
  <si>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</si>
  <si>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</si>
  <si>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</si>
  <si>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</si>
  <si>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</si>
  <si>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</si>
  <si>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</si>
  <si>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</si>
  <si>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</si>
  <si>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</si>
  <si>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</si>
  <si>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</si>
  <si>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</si>
  <si>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</si>
  <si>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</si>
  <si>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</si>
  <si>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</si>
  <si>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</si>
  <si>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</si>
  <si>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</si>
  <si>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</si>
  <si>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</si>
  <si>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</si>
  <si>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</si>
  <si>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</si>
  <si>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</si>
  <si>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</si>
  <si>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</si>
  <si>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</si>
  <si>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</si>
  <si>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</si>
  <si>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</si>
  <si>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</si>
  <si>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</si>
  <si>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</si>
  <si>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</si>
  <si>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</si>
  <si>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</si>
  <si>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</si>
  <si>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</si>
  <si>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</si>
  <si>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</si>
  <si>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</si>
  <si>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</si>
  <si>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</si>
  <si>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</si>
  <si>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</si>
  <si>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</si>
  <si>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</si>
  <si>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</si>
  <si>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</si>
  <si>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</si>
  <si>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</si>
  <si>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</si>
  <si>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</si>
  <si>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</si>
  <si>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</si>
  <si>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</si>
  <si>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</si>
  <si>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</si>
  <si>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</si>
  <si>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</si>
  <si>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</si>
  <si>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</si>
  <si>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</si>
  <si>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</si>
  <si>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</si>
  <si>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</si>
  <si>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</si>
  <si>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</si>
  <si>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</si>
  <si>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</si>
  <si>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</si>
  <si>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</si>
  <si>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</si>
  <si>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</si>
  <si>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</si>
  <si>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</si>
  <si>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</si>
  <si>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</si>
  <si>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</si>
  <si>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</si>
  <si>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</si>
  <si>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</si>
  <si>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</si>
  <si>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</si>
  <si>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</si>
  <si>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</si>
  <si>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</si>
  <si>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</si>
  <si>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</si>
  <si>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</si>
  <si>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</si>
  <si>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</si>
  <si>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</si>
  <si>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</si>
  <si>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</si>
  <si>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</si>
  <si>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</si>
  <si>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</si>
  <si>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</si>
  <si>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</si>
  <si>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</si>
  <si>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</si>
  <si>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</si>
  <si>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</si>
  <si>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</si>
  <si>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</si>
  <si>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</si>
  <si>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</si>
  <si>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</si>
  <si>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</si>
  <si>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</si>
  <si>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</si>
  <si>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</si>
  <si>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</si>
  <si>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</si>
  <si>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</si>
  <si>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</si>
  <si>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</si>
  <si>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</si>
  <si>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</si>
  <si>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</si>
  <si>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</si>
  <si>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</si>
  <si>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</si>
  <si>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</si>
  <si>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</si>
  <si>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</si>
  <si>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</si>
  <si>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</si>
  <si>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</si>
  <si>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</si>
  <si>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</si>
  <si>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</si>
  <si>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</si>
  <si>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</si>
  <si>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</si>
  <si>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</si>
  <si>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</si>
  <si>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</si>
  <si>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</si>
  <si>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</si>
  <si>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</si>
  <si>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</si>
  <si>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</si>
  <si>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</si>
  <si>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</si>
  <si>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</si>
  <si>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</si>
  <si>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</si>
  <si>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</si>
  <si>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</si>
  <si>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</si>
  <si>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</si>
  <si>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</si>
  <si>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</si>
  <si>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</si>
  <si>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</si>
  <si>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</si>
  <si>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</si>
  <si>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</si>
  <si>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</si>
  <si>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</si>
  <si>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</si>
  <si>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</si>
  <si>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</si>
  <si>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</si>
  <si>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</si>
  <si>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</si>
  <si>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</si>
  <si>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</si>
  <si>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</si>
  <si>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</si>
  <si>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</si>
  <si>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</si>
  <si>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</si>
  <si>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</si>
  <si>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</si>
  <si>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</si>
  <si>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</si>
  <si>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</si>
  <si>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</si>
  <si>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</si>
  <si>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</si>
  <si>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</si>
  <si>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</si>
  <si>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</si>
  <si>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</si>
  <si>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</si>
  <si>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</si>
  <si>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</si>
  <si>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</si>
  <si>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</si>
  <si>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</si>
  <si>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</si>
  <si>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</si>
  <si>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</si>
  <si>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</si>
  <si>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</si>
  <si>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</si>
  <si>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</si>
  <si>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</si>
  <si>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</si>
  <si>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</si>
  <si>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</si>
  <si>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</si>
  <si>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</si>
  <si>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</si>
  <si>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</si>
  <si>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</si>
  <si>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</si>
  <si>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</si>
  <si>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</si>
  <si>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</si>
  <si>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</si>
  <si>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</si>
  <si>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</si>
  <si>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</si>
  <si>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</si>
  <si>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</si>
  <si>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</si>
  <si>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</si>
  <si>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</si>
  <si>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</si>
  <si>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</si>
  <si>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</si>
  <si>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</si>
  <si>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</si>
  <si>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</si>
  <si>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</si>
  <si>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</si>
  <si>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</si>
  <si>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</si>
  <si>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</si>
  <si>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</si>
  <si>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</si>
  <si>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</si>
  <si>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</si>
  <si>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</si>
  <si>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</si>
  <si>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</si>
  <si>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</si>
  <si>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</si>
  <si>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</si>
  <si>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</si>
  <si>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</si>
  <si>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</si>
  <si>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</si>
  <si>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</si>
  <si>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</si>
  <si>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</si>
  <si>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</si>
  <si>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</si>
  <si>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</si>
  <si>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</si>
  <si>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</si>
  <si>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</si>
  <si>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</si>
  <si>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</si>
  <si>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</si>
  <si>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</si>
  <si>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</si>
  <si>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</si>
  <si>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</si>
  <si>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</si>
  <si>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</si>
  <si>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</si>
  <si>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</si>
  <si>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</si>
  <si>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</si>
  <si>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</si>
  <si>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</si>
  <si>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</si>
  <si>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</si>
  <si>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</si>
  <si>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</si>
  <si>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</si>
  <si>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</si>
  <si>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</si>
  <si>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</si>
  <si>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</si>
  <si>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</si>
  <si>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</si>
  <si>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</si>
  <si>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</si>
  <si>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</si>
  <si>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</si>
  <si>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</si>
  <si>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</si>
  <si>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</si>
  <si>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</si>
  <si>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</si>
  <si>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</si>
  <si>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</si>
  <si>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</si>
  <si>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</si>
  <si>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</si>
  <si>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</si>
  <si>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</si>
  <si>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</si>
  <si>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</si>
  <si>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</si>
  <si>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</si>
  <si>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</si>
  <si>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</si>
  <si>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</si>
  <si>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</si>
  <si>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</si>
  <si>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</si>
  <si>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</si>
  <si>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</si>
  <si>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</si>
  <si>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</si>
  <si>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</si>
  <si>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</si>
  <si>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</si>
  <si>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</si>
  <si>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</si>
  <si>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</si>
  <si>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</si>
  <si>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</si>
  <si>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</si>
  <si>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</si>
  <si>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</si>
  <si>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</si>
  <si>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</si>
  <si>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</si>
  <si>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</si>
  <si>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</si>
  <si>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</si>
  <si>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</si>
  <si>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</si>
  <si>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</si>
  <si>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</si>
  <si>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</si>
  <si>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</si>
  <si>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</si>
  <si>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</si>
  <si>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</si>
  <si>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</si>
  <si>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</si>
  <si>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</si>
  <si>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</si>
  <si>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</si>
  <si>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</si>
  <si>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</si>
  <si>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</si>
  <si>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</si>
  <si>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</si>
  <si>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</si>
  <si>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</si>
  <si>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</si>
  <si>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</si>
  <si>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</si>
  <si>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</si>
  <si>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</si>
  <si>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</si>
  <si>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</si>
  <si>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</si>
  <si>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</si>
  <si>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</si>
  <si>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</si>
  <si>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</si>
  <si>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</si>
  <si>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</si>
  <si>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</si>
  <si>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</si>
  <si>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</si>
  <si>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</si>
  <si>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</si>
  <si>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</si>
  <si>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</si>
  <si>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</si>
  <si>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</si>
  <si>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</si>
  <si>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</si>
  <si>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</si>
  <si>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</si>
  <si>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</si>
  <si>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</si>
  <si>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</si>
  <si>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</si>
  <si>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</si>
  <si>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</si>
  <si>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</si>
  <si>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</si>
  <si>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</si>
  <si>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</si>
  <si>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</si>
  <si>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</si>
  <si>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</si>
  <si>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</si>
  <si>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</si>
  <si>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</si>
  <si>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</si>
  <si>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</si>
  <si>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</si>
  <si>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</si>
  <si>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</si>
  <si>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</si>
  <si>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</si>
  <si>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</si>
  <si>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</si>
  <si>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</si>
  <si>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</si>
  <si>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</si>
  <si>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</si>
  <si>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</si>
  <si>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</si>
  <si>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</si>
  <si>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</si>
  <si>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</si>
  <si>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</si>
  <si>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</si>
  <si>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</si>
  <si>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</si>
  <si>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</si>
  <si>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</si>
  <si>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</si>
  <si>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</si>
  <si>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</si>
  <si>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</si>
  <si>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</si>
  <si>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</si>
  <si>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</si>
  <si>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</si>
  <si>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</si>
  <si>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</si>
  <si>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</si>
  <si>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</si>
  <si>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</si>
  <si>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</si>
  <si>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</si>
  <si>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</si>
  <si>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</si>
  <si>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</si>
  <si>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</si>
  <si>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</si>
  <si>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</si>
  <si>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</si>
  <si>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</si>
  <si>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</si>
  <si>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</si>
  <si>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</si>
  <si>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</si>
  <si>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</si>
  <si>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</si>
  <si>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</si>
  <si>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</si>
  <si>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</si>
  <si>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</si>
  <si>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</si>
  <si>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</si>
  <si>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</si>
  <si>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</si>
  <si>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</si>
  <si>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</si>
  <si>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</si>
  <si>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</si>
  <si>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</si>
  <si>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</si>
  <si>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</si>
  <si>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</si>
  <si>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</si>
  <si>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</si>
  <si>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</si>
  <si>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</si>
  <si>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</si>
  <si>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</si>
  <si>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</si>
  <si>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</si>
  <si>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</si>
  <si>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</si>
  <si>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</si>
  <si>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</si>
  <si>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</si>
  <si>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</si>
  <si>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</si>
  <si>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</si>
  <si>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</si>
  <si>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</si>
  <si>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</si>
  <si>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</si>
  <si>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</si>
  <si>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</si>
  <si>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</si>
  <si>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</si>
  <si>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</si>
  <si>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</si>
  <si>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</si>
  <si>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</si>
  <si>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</si>
  <si>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</si>
  <si>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</si>
  <si>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</si>
  <si>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</si>
  <si>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</si>
  <si>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</si>
  <si>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</si>
  <si>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</si>
  <si>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</si>
  <si>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</si>
  <si>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</si>
  <si>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</si>
  <si>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</si>
  <si>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</si>
  <si>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</si>
  <si>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</si>
  <si>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</si>
  <si>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</si>
  <si>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</si>
  <si>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</si>
  <si>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</si>
  <si>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</si>
  <si>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</si>
  <si>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</si>
  <si>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</si>
  <si>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</si>
  <si>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</si>
  <si>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</si>
  <si>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</si>
  <si>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</si>
  <si>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</si>
  <si>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</si>
  <si>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</si>
  <si>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</si>
  <si>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</si>
  <si>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</si>
  <si>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</si>
  <si>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</si>
  <si>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</si>
  <si>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</si>
  <si>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</si>
  <si>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</si>
  <si>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</si>
  <si>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</si>
  <si>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</si>
  <si>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</si>
  <si>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</si>
  <si>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</si>
  <si>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</si>
  <si>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</si>
  <si>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</si>
  <si>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</si>
  <si>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</si>
  <si>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</si>
  <si>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</si>
  <si>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</si>
  <si>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</si>
  <si>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</si>
  <si>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</si>
  <si>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</si>
  <si>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</si>
  <si>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</si>
  <si>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</si>
  <si>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</si>
  <si>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</si>
  <si>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</si>
  <si>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</si>
  <si>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</si>
  <si>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</si>
  <si>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</si>
  <si>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</si>
  <si>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</si>
  <si>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</si>
  <si>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</si>
  <si>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</si>
  <si>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</si>
  <si>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</si>
  <si>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</si>
  <si>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</si>
  <si>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</si>
  <si>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</si>
  <si>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</si>
  <si>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</si>
  <si>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</si>
  <si>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</si>
  <si>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</si>
  <si>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</si>
  <si>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</si>
  <si>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</si>
  <si>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</si>
  <si>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</si>
  <si>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</si>
  <si>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</si>
  <si>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</si>
  <si>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</si>
  <si>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</si>
  <si>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</si>
  <si>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</si>
  <si>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</si>
  <si>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</si>
  <si>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</si>
  <si>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</si>
  <si>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</si>
  <si>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</si>
  <si>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</si>
  <si>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</si>
  <si>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</si>
  <si>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</si>
  <si>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</si>
  <si>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</si>
  <si>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</si>
  <si>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</si>
  <si>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</si>
  <si>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</si>
  <si>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</si>
  <si>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</si>
  <si>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</si>
  <si>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</si>
  <si>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</si>
  <si>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</si>
  <si>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</si>
  <si>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</si>
  <si>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</si>
  <si>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</si>
  <si>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</si>
  <si>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</si>
  <si>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</si>
  <si>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</si>
  <si>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</si>
  <si>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</si>
  <si>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</si>
  <si>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</si>
  <si>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</si>
  <si>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</si>
  <si>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</si>
  <si>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</si>
  <si>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</si>
  <si>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</si>
  <si>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</si>
  <si>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</si>
  <si>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</si>
  <si>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</si>
  <si>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</si>
  <si>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</si>
  <si>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</si>
  <si>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</si>
  <si>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</si>
  <si>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</si>
  <si>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</si>
  <si>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</si>
  <si>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</si>
  <si>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</si>
  <si>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</si>
  <si>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</si>
  <si>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</si>
  <si>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</si>
  <si>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</si>
  <si>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</si>
  <si>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</si>
  <si>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</si>
  <si>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</si>
  <si>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</si>
  <si>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</si>
  <si>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</si>
  <si>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</si>
  <si>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</si>
  <si>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</si>
  <si>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</si>
  <si>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</si>
  <si>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</si>
  <si>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</si>
  <si>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</si>
  <si>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</si>
  <si>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</si>
  <si>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</si>
  <si>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</si>
  <si>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</si>
  <si>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</si>
  <si>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</si>
  <si>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</si>
  <si>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</si>
  <si>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</si>
  <si>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</si>
  <si>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</si>
  <si>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</si>
  <si>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</si>
  <si>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</si>
  <si>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</si>
  <si>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</si>
  <si>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</si>
  <si>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</si>
  <si>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</si>
  <si>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</si>
  <si>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</si>
  <si>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</si>
  <si>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</si>
  <si>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</si>
  <si>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</si>
  <si>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</si>
  <si>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</si>
  <si>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</si>
  <si>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</si>
  <si>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</si>
  <si>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</si>
  <si>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</si>
  <si>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</si>
  <si>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</si>
  <si>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</si>
  <si>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</si>
  <si>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</si>
  <si>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</si>
  <si>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</si>
  <si>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</si>
  <si>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</si>
  <si>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</si>
  <si>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</si>
  <si>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</si>
  <si>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</si>
  <si>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</si>
  <si>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</si>
  <si>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</si>
  <si>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</si>
  <si>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</si>
  <si>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</si>
  <si>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</si>
  <si>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</si>
  <si>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</si>
  <si>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</si>
  <si>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</si>
  <si>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</si>
  <si>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</si>
  <si>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</si>
  <si>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</si>
  <si>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</si>
  <si>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</si>
  <si>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</si>
  <si>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</si>
  <si>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</si>
  <si>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</si>
  <si>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</si>
  <si>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</si>
  <si>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</si>
  <si>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</si>
  <si>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</si>
  <si>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</si>
  <si>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</si>
  <si>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</si>
  <si>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</si>
  <si>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</si>
  <si>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</si>
  <si>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</si>
  <si>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</si>
  <si>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</si>
  <si>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</si>
  <si>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</si>
  <si>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</si>
  <si>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</si>
  <si>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</si>
  <si>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</si>
  <si>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</si>
  <si>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</si>
  <si>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</si>
  <si>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</si>
  <si>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</si>
  <si>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</si>
  <si>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</si>
  <si>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</si>
  <si>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</si>
  <si>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</si>
  <si>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</si>
  <si>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</si>
  <si>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</si>
  <si>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</si>
  <si>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</si>
  <si>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</si>
  <si>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</si>
  <si>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</si>
  <si>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</si>
  <si>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</si>
  <si>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</si>
  <si>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</si>
  <si>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</si>
  <si>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</si>
  <si>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</si>
  <si>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</si>
  <si>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</si>
  <si>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</si>
  <si>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</si>
  <si>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</si>
  <si>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</si>
  <si>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</si>
  <si>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</si>
  <si>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</si>
  <si>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</si>
  <si>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</si>
  <si>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</si>
  <si>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</si>
  <si>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</si>
  <si>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</si>
  <si>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</si>
  <si>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</si>
  <si>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</si>
  <si>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</si>
  <si>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</si>
  <si>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</si>
  <si>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</si>
  <si>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</si>
  <si>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</si>
  <si>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</si>
  <si>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</si>
  <si>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</si>
  <si>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</si>
  <si>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</si>
  <si>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</si>
  <si>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</si>
  <si>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</si>
  <si>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</si>
  <si>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</si>
  <si>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</si>
  <si>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</si>
  <si>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</si>
  <si>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</si>
  <si>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</si>
  <si>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</si>
  <si>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</si>
  <si>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</si>
  <si>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</si>
  <si>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</si>
  <si>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</si>
  <si>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</si>
  <si>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</si>
  <si>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</si>
  <si>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</si>
  <si>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</si>
  <si>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</si>
  <si>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</si>
  <si>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</si>
  <si>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</si>
  <si>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</si>
  <si>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</si>
  <si>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</si>
  <si>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</si>
  <si>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</si>
  <si>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</si>
  <si>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</si>
  <si>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</si>
  <si>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</si>
  <si>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</si>
  <si>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</si>
  <si>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</si>
  <si>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</si>
  <si>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</si>
  <si>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</si>
  <si>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</si>
  <si>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</si>
  <si>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</si>
  <si>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</si>
  <si>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</si>
  <si>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</si>
  <si>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</si>
  <si>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</si>
  <si>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</si>
  <si>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</si>
  <si>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</si>
  <si>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</si>
  <si>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</si>
  <si>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</si>
  <si>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</si>
  <si>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</si>
  <si>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</si>
  <si>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</si>
  <si>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</si>
  <si>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</si>
  <si>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</si>
  <si>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</si>
  <si>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</si>
  <si>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</si>
  <si>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</si>
  <si>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</si>
  <si>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</si>
  <si>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</si>
  <si>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</si>
  <si>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</si>
  <si>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</si>
  <si>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</si>
  <si>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</si>
  <si>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</si>
  <si>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</si>
  <si>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</si>
  <si>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</si>
  <si>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</si>
  <si>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</si>
  <si>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</si>
  <si>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</si>
  <si>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</si>
  <si>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</si>
  <si>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</si>
  <si>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</si>
  <si>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</si>
  <si>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</si>
  <si>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</si>
  <si>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</si>
  <si>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</si>
  <si>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</si>
  <si>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</si>
  <si>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</si>
  <si>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</si>
  <si>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</si>
  <si>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</si>
  <si>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</si>
  <si>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</si>
  <si>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</si>
  <si>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</si>
  <si>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</si>
  <si>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</si>
  <si>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</si>
  <si>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</si>
  <si>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</si>
  <si>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</si>
  <si>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</si>
  <si>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</si>
  <si>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</si>
  <si>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</si>
  <si>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</si>
  <si>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</si>
  <si>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</si>
  <si>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</si>
  <si>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</si>
  <si>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</si>
  <si>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</si>
  <si>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</si>
  <si>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</si>
  <si>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</si>
  <si>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</si>
  <si>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</si>
  <si>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</si>
  <si>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</si>
  <si>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</si>
  <si>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</si>
  <si>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</si>
  <si>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</si>
  <si>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</si>
  <si>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</si>
  <si>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</si>
  <si>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</si>
  <si>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</si>
  <si>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</si>
  <si>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</si>
  <si>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</si>
  <si>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</si>
  <si>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</si>
  <si>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</si>
  <si>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</si>
  <si>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</si>
  <si>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</si>
  <si>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</si>
  <si>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</si>
  <si>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</si>
  <si>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</si>
  <si>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</si>
  <si>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</si>
  <si>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</si>
  <si>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</si>
  <si>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</si>
  <si>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</si>
  <si>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</si>
  <si>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</si>
  <si>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</si>
  <si>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</si>
  <si>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</si>
  <si>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</si>
  <si>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</si>
  <si>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</si>
  <si>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</si>
  <si>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</si>
  <si>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</si>
  <si>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</si>
  <si>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</si>
  <si>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</si>
  <si>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</si>
  <si>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</si>
  <si>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</si>
  <si>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</si>
  <si>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</si>
  <si>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</si>
  <si>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</si>
  <si>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</si>
  <si>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</si>
  <si>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</si>
  <si>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</si>
  <si>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</si>
  <si>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</si>
  <si>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</si>
  <si>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</si>
  <si>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</si>
  <si>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</si>
  <si>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</si>
  <si>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</si>
  <si>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</si>
  <si>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</si>
  <si>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</si>
  <si>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</si>
  <si>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</si>
  <si>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</si>
  <si>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</si>
  <si>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</si>
  <si>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</si>
  <si>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</si>
  <si>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</si>
  <si>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</si>
  <si>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</si>
  <si>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</si>
  <si>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</si>
  <si>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</si>
  <si>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</si>
  <si>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</si>
  <si>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</si>
  <si>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</si>
  <si>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</si>
  <si>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</si>
  <si>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</si>
  <si>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</si>
  <si>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</si>
  <si>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</si>
  <si>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</si>
  <si>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</si>
  <si>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</si>
  <si>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</si>
  <si>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</si>
  <si>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</si>
  <si>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</si>
  <si>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</si>
  <si>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</si>
  <si>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</si>
  <si>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</si>
  <si>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</si>
  <si>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</si>
  <si>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</si>
  <si>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</si>
  <si>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</si>
  <si>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</si>
  <si>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</si>
  <si>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</si>
  <si>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</si>
  <si>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</si>
  <si>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</si>
  <si>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</si>
  <si>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</si>
  <si>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</si>
  <si>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</si>
  <si>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</si>
  <si>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</si>
  <si>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</si>
  <si>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</si>
  <si>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</si>
  <si>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</si>
  <si>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</si>
  <si>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</si>
  <si>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</si>
  <si>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</si>
  <si>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</si>
  <si>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</si>
  <si>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</si>
  <si>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</si>
  <si>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</si>
  <si>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</si>
  <si>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</si>
  <si>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</si>
  <si>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</si>
  <si>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</si>
  <si>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</si>
  <si>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</si>
  <si>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</si>
  <si>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</si>
  <si>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</si>
  <si>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</si>
  <si>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</si>
  <si>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</si>
  <si>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</si>
  <si>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</si>
  <si>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</si>
  <si>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</si>
  <si>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</si>
  <si>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</si>
  <si>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</si>
  <si>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</si>
  <si>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</si>
  <si>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</si>
  <si>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</si>
  <si>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</si>
  <si>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</si>
  <si>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</si>
  <si>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</si>
  <si>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</si>
  <si>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</si>
  <si>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</si>
  <si>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</si>
  <si>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</si>
  <si>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</si>
  <si>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</si>
  <si>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</si>
  <si>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</si>
  <si>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</si>
  <si>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</si>
  <si>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</si>
  <si>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</si>
  <si>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</si>
  <si>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</si>
  <si>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</si>
  <si>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</si>
  <si>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</si>
  <si>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</si>
  <si>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</si>
  <si>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</si>
  <si>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</si>
  <si>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</si>
  <si>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</si>
  <si>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</si>
  <si>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</si>
  <si>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</si>
  <si>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</si>
  <si>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</si>
  <si>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</si>
  <si>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</si>
  <si>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</si>
  <si>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</si>
  <si>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</si>
  <si>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</si>
  <si>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</si>
  <si>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</si>
  <si>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</si>
  <si>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</si>
  <si>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</si>
  <si>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</si>
  <si>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</si>
  <si>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</si>
  <si>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</si>
  <si>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</si>
  <si>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</si>
  <si>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</si>
  <si>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</si>
  <si>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</si>
  <si>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</si>
  <si>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</si>
  <si>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</si>
  <si>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</si>
  <si>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</si>
  <si>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</si>
  <si>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</si>
  <si>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</si>
  <si>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</si>
  <si>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</si>
  <si>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</si>
  <si>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</si>
  <si>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</si>
  <si>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</si>
  <si>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</si>
  <si>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</si>
  <si>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</si>
  <si>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</si>
  <si>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</si>
  <si>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</si>
  <si>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</si>
  <si>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</si>
  <si>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</si>
  <si>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</si>
  <si>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</si>
  <si>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</si>
  <si>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</si>
  <si>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</si>
  <si>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</si>
  <si>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</si>
  <si>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</si>
  <si>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</si>
  <si>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</si>
  <si>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</si>
  <si>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</si>
  <si>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</si>
  <si>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</si>
  <si>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</si>
  <si>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</si>
  <si>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</si>
  <si>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</si>
  <si>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</si>
  <si>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</si>
  <si>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</si>
  <si>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</si>
  <si>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</si>
  <si>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</si>
  <si>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</si>
  <si>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</si>
  <si>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</si>
  <si>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</si>
  <si>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</si>
  <si>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</si>
  <si>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</si>
  <si>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</si>
  <si>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</si>
  <si>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</si>
  <si>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</si>
  <si>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</si>
  <si>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</si>
  <si>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</si>
  <si>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</si>
  <si>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</si>
  <si>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</si>
  <si>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</si>
  <si>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</si>
  <si>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</si>
  <si>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</si>
  <si>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</si>
  <si>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</si>
  <si>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</si>
  <si>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</si>
  <si>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</si>
  <si>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</si>
  <si>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</si>
  <si>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</si>
  <si>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</si>
  <si>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</si>
  <si>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</si>
  <si>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</si>
  <si>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</si>
  <si>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</si>
  <si>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</si>
  <si>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</si>
  <si>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</si>
  <si>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</si>
  <si>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</si>
  <si>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</si>
  <si>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</si>
  <si>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</si>
  <si>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</si>
  <si>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</si>
  <si>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</si>
  <si>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</si>
  <si>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</si>
  <si>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</si>
  <si>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</si>
  <si>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</si>
  <si>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</si>
  <si>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</si>
  <si>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</si>
  <si>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</si>
  <si>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</si>
  <si>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</si>
  <si>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</si>
  <si>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</si>
  <si>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</si>
  <si>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</si>
  <si>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</si>
  <si>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</si>
  <si>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</si>
  <si>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</si>
  <si>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</si>
  <si>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</si>
  <si>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</si>
  <si>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</si>
  <si>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</si>
  <si>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</si>
  <si>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</si>
  <si>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</si>
  <si>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</si>
  <si>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</si>
  <si>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</si>
  <si>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</si>
  <si>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</si>
  <si>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</si>
  <si>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</si>
  <si>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</si>
  <si>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</si>
  <si>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</si>
  <si>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</si>
  <si>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</si>
  <si>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</si>
  <si>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</si>
  <si>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</si>
  <si>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</si>
  <si>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</si>
  <si>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</si>
  <si>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</si>
  <si>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</si>
  <si>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</si>
  <si>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</si>
  <si>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</si>
  <si>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</si>
  <si>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</si>
  <si>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</si>
  <si>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</si>
  <si>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</si>
  <si>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</si>
  <si>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</si>
  <si>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</si>
  <si>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</si>
  <si>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</si>
  <si>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</si>
  <si>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</si>
  <si>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</si>
  <si>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</si>
  <si>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</si>
  <si>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</si>
  <si>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</si>
  <si>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</si>
  <si>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</si>
  <si>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</si>
  <si>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</si>
  <si>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</si>
  <si>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</si>
  <si>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</si>
  <si>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</si>
  <si>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</si>
  <si>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</si>
  <si>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</si>
  <si>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</si>
  <si>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</si>
  <si>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</si>
  <si>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</si>
  <si>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</si>
  <si>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</si>
  <si>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</si>
  <si>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</si>
  <si>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</si>
  <si>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</si>
  <si>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</si>
  <si>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</si>
  <si>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</si>
  <si>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</si>
  <si>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</si>
  <si>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</si>
  <si>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</si>
  <si>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</si>
  <si>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</si>
  <si>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</si>
  <si>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</si>
  <si>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</si>
  <si>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</si>
  <si>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</si>
  <si>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</si>
  <si>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</si>
  <si>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</si>
  <si>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</si>
  <si>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</si>
  <si>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</si>
  <si>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</si>
  <si>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</si>
  <si>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</si>
  <si>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</si>
  <si>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</si>
  <si>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</si>
  <si>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</si>
  <si>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</si>
  <si>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</si>
  <si>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</si>
  <si>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</si>
  <si>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</si>
  <si>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</si>
  <si>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</si>
  <si>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</si>
  <si>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</si>
  <si>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</si>
  <si>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</si>
  <si>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</si>
  <si>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</si>
  <si>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</si>
  <si>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</si>
  <si>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</si>
  <si>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</si>
  <si>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</si>
  <si>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</si>
  <si>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</si>
  <si>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</si>
  <si>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</si>
  <si>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</si>
  <si>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</si>
  <si>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</si>
  <si>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</si>
  <si>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</si>
  <si>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</si>
  <si>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</si>
  <si>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</si>
  <si>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</si>
  <si>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</si>
  <si>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</si>
  <si>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</si>
  <si>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</si>
  <si>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</si>
  <si>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</si>
  <si>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</si>
  <si>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</si>
  <si>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</si>
  <si>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</si>
  <si>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</si>
  <si>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</si>
  <si>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</si>
  <si>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</si>
  <si>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</si>
  <si>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</si>
  <si>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</si>
  <si>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</si>
  <si>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</si>
  <si>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</si>
  <si>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</si>
  <si>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</si>
  <si>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</si>
  <si>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</si>
  <si>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</si>
  <si>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</si>
  <si>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</si>
  <si>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</si>
  <si>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</si>
  <si>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</si>
  <si>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</si>
  <si>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</si>
  <si>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</si>
  <si>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</si>
  <si>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</si>
  <si>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</si>
  <si>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</si>
  <si>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</si>
  <si>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</si>
  <si>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</si>
  <si>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</si>
  <si>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</si>
  <si>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</si>
  <si>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</si>
  <si>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</si>
  <si>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</si>
  <si>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</si>
  <si>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</si>
  <si>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</si>
  <si>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</si>
  <si>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</si>
  <si>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</si>
  <si>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</si>
  <si>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</si>
  <si>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</si>
  <si>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</si>
  <si>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</si>
  <si>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</si>
  <si>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</si>
  <si>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</si>
  <si>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</si>
  <si>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</si>
  <si>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</si>
  <si>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</si>
  <si>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</si>
  <si>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</si>
  <si>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</si>
  <si>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</si>
  <si>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</si>
  <si>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</si>
  <si>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</si>
  <si>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</si>
  <si>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</si>
  <si>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</si>
  <si>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</si>
  <si>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</si>
  <si>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</si>
  <si>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</si>
  <si>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</si>
  <si>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</si>
  <si>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</si>
  <si>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</si>
  <si>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</si>
  <si>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</si>
  <si>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</si>
  <si>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</si>
  <si>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</si>
  <si>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</si>
  <si>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</si>
  <si>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</si>
  <si>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</si>
  <si>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</si>
  <si>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</si>
  <si>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</si>
  <si>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</si>
  <si>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</si>
  <si>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</si>
  <si>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</si>
  <si>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</si>
  <si>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</si>
  <si>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</si>
  <si>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</si>
  <si>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</si>
  <si>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</si>
  <si>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</si>
  <si>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</si>
  <si>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</si>
  <si>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</si>
  <si>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</si>
  <si>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</si>
  <si>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</si>
  <si>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</si>
  <si>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</si>
  <si>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</si>
  <si>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</si>
  <si>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</si>
  <si>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</si>
  <si>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</si>
  <si>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</si>
  <si>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</si>
  <si>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</si>
  <si>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</si>
  <si>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</si>
  <si>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</si>
  <si>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</si>
  <si>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</si>
  <si>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</si>
  <si>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</si>
  <si>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</si>
  <si>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</si>
  <si>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</si>
  <si>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</si>
  <si>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</si>
  <si>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</si>
  <si>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</si>
  <si>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</si>
  <si>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</si>
  <si>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</si>
  <si>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</si>
  <si>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</si>
  <si>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</si>
  <si>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</si>
  <si>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</si>
  <si>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</si>
  <si>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</si>
  <si>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</si>
  <si>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</si>
  <si>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</si>
  <si>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</si>
  <si>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</si>
  <si>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</si>
  <si>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</si>
  <si>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</si>
  <si>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</si>
  <si>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</si>
  <si>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</si>
  <si>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</si>
  <si>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</si>
  <si>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</si>
  <si>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</si>
  <si>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</si>
  <si>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</si>
  <si>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</si>
  <si>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</si>
  <si>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</si>
  <si>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</si>
  <si>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</si>
  <si>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</si>
  <si>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</si>
  <si>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</si>
  <si>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</si>
  <si>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</si>
  <si>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</si>
  <si>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</si>
  <si>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</si>
  <si>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</si>
  <si>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</si>
  <si>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</si>
  <si>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</si>
  <si>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</si>
  <si>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</si>
  <si>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</si>
  <si>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</si>
  <si>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</si>
  <si>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</si>
  <si>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</si>
  <si>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</si>
  <si>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</si>
  <si>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</si>
  <si>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</si>
  <si>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</si>
  <si>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</si>
  <si>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</si>
  <si>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</si>
  <si>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</si>
  <si>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</si>
  <si>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</si>
  <si>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</si>
  <si>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</si>
  <si>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</si>
  <si>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</si>
  <si>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</si>
  <si>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</si>
  <si>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</si>
  <si>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</si>
  <si>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</si>
  <si>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</si>
  <si>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</si>
  <si>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</si>
  <si>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</si>
  <si>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</si>
  <si>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</si>
  <si>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</si>
  <si>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</si>
  <si>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</si>
  <si>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</si>
  <si>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</si>
  <si>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</si>
  <si>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</si>
  <si>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</si>
  <si>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</si>
  <si>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</si>
  <si>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</si>
  <si>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</si>
  <si>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</si>
  <si>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</si>
  <si>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</si>
  <si>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</si>
  <si>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</si>
  <si>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</si>
  <si>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</si>
  <si>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</si>
  <si>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</si>
  <si>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</si>
  <si>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</si>
  <si>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</si>
  <si>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</si>
  <si>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</si>
  <si>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</si>
  <si>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</si>
  <si>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</si>
  <si>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</si>
  <si>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</si>
  <si>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</si>
  <si>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</si>
  <si>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</si>
  <si>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</si>
  <si>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</si>
  <si>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</si>
  <si>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</si>
  <si>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</si>
  <si>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</si>
  <si>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</si>
  <si>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</si>
  <si>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</si>
  <si>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</si>
  <si>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</si>
  <si>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</si>
  <si>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</si>
  <si>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</si>
  <si>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</si>
  <si>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</si>
  <si>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</si>
  <si>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</si>
  <si>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</si>
  <si>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</si>
  <si>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</si>
  <si>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</si>
  <si>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</si>
  <si>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</si>
  <si>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</si>
  <si>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</si>
  <si>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</si>
  <si>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</si>
  <si>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</si>
  <si>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</si>
  <si>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</si>
  <si>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</si>
  <si>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</si>
  <si>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</si>
  <si>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</si>
  <si>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</si>
  <si>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</si>
  <si>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</si>
  <si>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</si>
  <si>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</si>
  <si>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</si>
  <si>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</si>
  <si>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</si>
  <si>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</si>
  <si>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</si>
  <si>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</si>
  <si>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</si>
  <si>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</si>
  <si>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</si>
  <si>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</si>
  <si>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</si>
  <si>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</si>
  <si>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</si>
  <si>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</si>
  <si>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</si>
  <si>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</si>
  <si>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</si>
  <si>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</si>
  <si>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</si>
  <si>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</si>
  <si>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</si>
  <si>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</si>
  <si>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</si>
  <si>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</si>
  <si>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</si>
  <si>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</si>
  <si>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</si>
  <si>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</si>
  <si>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</si>
  <si>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</si>
  <si>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</si>
  <si>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</si>
  <si>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</si>
  <si>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</si>
  <si>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</si>
  <si>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</si>
  <si>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</si>
  <si>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</si>
  <si>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</si>
  <si>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</si>
  <si>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</si>
  <si>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</si>
  <si>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</si>
  <si>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</si>
  <si>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</si>
  <si>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</si>
  <si>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</si>
  <si>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</si>
  <si>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</si>
  <si>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</si>
  <si>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</si>
  <si>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</si>
  <si>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</si>
  <si>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</si>
  <si>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</si>
  <si>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</si>
  <si>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</si>
  <si>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</si>
  <si>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</si>
  <si>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</si>
  <si>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</si>
  <si>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</si>
  <si>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</si>
  <si>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</si>
  <si>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</si>
  <si>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</si>
  <si>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</si>
  <si>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</si>
  <si>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</si>
  <si>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</si>
  <si>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</si>
  <si>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</si>
  <si>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</si>
  <si>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</si>
  <si>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</si>
  <si>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</si>
  <si>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</si>
  <si>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</si>
  <si>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</si>
  <si>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</si>
  <si>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</si>
  <si>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</si>
  <si>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</si>
  <si>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</si>
  <si>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</si>
  <si>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</si>
  <si>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</si>
  <si>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</si>
  <si>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</si>
  <si>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</si>
  <si>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</si>
  <si>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</si>
  <si>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</si>
  <si>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</si>
  <si>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</si>
  <si>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</si>
  <si>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</si>
  <si>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</si>
  <si>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</si>
  <si>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</si>
  <si>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</si>
  <si>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</si>
  <si>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</si>
  <si>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</si>
  <si>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</si>
  <si>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</si>
  <si>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</si>
  <si>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</si>
  <si>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</si>
  <si>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</si>
  <si>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</si>
  <si>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</si>
  <si>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</si>
  <si>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</si>
  <si>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</si>
  <si>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</si>
  <si>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</si>
  <si>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</si>
  <si>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</si>
  <si>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</si>
  <si>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</si>
  <si>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</si>
  <si>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</si>
  <si>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</si>
  <si>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</si>
  <si>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</si>
  <si>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</si>
  <si>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</si>
  <si>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</si>
  <si>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</si>
  <si>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</si>
  <si>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</si>
  <si>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</si>
  <si>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</si>
  <si>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</si>
  <si>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</si>
  <si>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</si>
  <si>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</si>
  <si>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</si>
  <si>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</si>
  <si>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</si>
  <si>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</si>
  <si>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</si>
  <si>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</si>
  <si>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</si>
  <si>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</si>
  <si>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</si>
  <si>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</si>
  <si>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</si>
  <si>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</si>
  <si>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</si>
  <si>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</si>
  <si>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</si>
  <si>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</si>
  <si>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</si>
  <si>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</si>
  <si>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</si>
  <si>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</si>
  <si>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</si>
  <si>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</si>
  <si>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</si>
  <si>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</si>
  <si>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</si>
  <si>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</si>
  <si>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</si>
  <si>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</si>
  <si>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</si>
  <si>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</si>
  <si>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</si>
  <si>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</si>
  <si>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</si>
  <si>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</si>
  <si>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</si>
  <si>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</si>
  <si>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</si>
  <si>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</si>
  <si>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</si>
  <si>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</si>
  <si>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</si>
  <si>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</si>
  <si>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</si>
  <si>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</si>
  <si>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</si>
  <si>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</si>
  <si>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</si>
  <si>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</si>
  <si>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</si>
  <si>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</si>
  <si>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</si>
  <si>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</si>
  <si>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</si>
  <si>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</si>
  <si>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</si>
  <si>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</si>
  <si>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</si>
  <si>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</si>
  <si>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</si>
  <si>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</si>
  <si>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</si>
  <si>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</si>
  <si>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</si>
  <si>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</si>
  <si>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</si>
  <si>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</si>
  <si>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</si>
  <si>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</si>
  <si>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</si>
  <si>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</si>
  <si>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</si>
  <si>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</si>
  <si>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</si>
  <si>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</si>
  <si>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</si>
  <si>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</si>
  <si>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</si>
  <si>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</si>
  <si>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</si>
  <si>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</si>
  <si>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</si>
  <si>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</si>
  <si>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</si>
  <si>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</si>
  <si>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</si>
  <si>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</si>
  <si>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</si>
  <si>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</si>
  <si>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</si>
  <si>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</si>
  <si>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</si>
  <si>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</si>
  <si>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</si>
  <si>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</si>
  <si>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</si>
  <si>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</si>
  <si>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</si>
  <si>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</si>
  <si>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</si>
  <si>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</si>
  <si>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</si>
  <si>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</si>
  <si>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</si>
  <si>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</si>
  <si>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</si>
  <si>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</si>
  <si>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</si>
  <si>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</si>
  <si>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</si>
  <si>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</si>
  <si>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</si>
  <si>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</si>
  <si>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</si>
  <si>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</si>
  <si>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</si>
  <si>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</si>
  <si>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</si>
  <si>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</si>
  <si>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</si>
  <si>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</si>
  <si>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</si>
  <si>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</si>
  <si>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</si>
  <si>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</si>
  <si>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</si>
  <si>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</si>
  <si>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</si>
  <si>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</si>
  <si>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</si>
  <si>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</si>
  <si>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</si>
  <si>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</si>
  <si>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</si>
  <si>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</si>
  <si>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</si>
  <si>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</si>
  <si>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</si>
  <si>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</si>
  <si>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</si>
  <si>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</si>
  <si>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</si>
  <si>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</si>
  <si>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</si>
  <si>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</si>
  <si>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</si>
  <si>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</si>
  <si>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</si>
  <si>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</si>
  <si>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</si>
  <si>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</si>
  <si>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</si>
  <si>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</si>
  <si>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</si>
  <si>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</si>
  <si>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</si>
  <si>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</si>
  <si>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</si>
  <si>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</si>
  <si>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</si>
  <si>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</si>
  <si>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</si>
  <si>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</si>
  <si>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</si>
  <si>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</si>
  <si>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</si>
  <si>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</si>
  <si>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</si>
  <si>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</si>
  <si>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</si>
  <si>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</si>
  <si>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</si>
  <si>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</si>
  <si>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</si>
  <si>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</si>
  <si>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</si>
  <si>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</si>
  <si>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</si>
  <si>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</si>
  <si>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</si>
  <si>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</si>
  <si>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</si>
  <si>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</si>
  <si>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</si>
  <si>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</si>
  <si>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</si>
  <si>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</si>
  <si>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</si>
  <si>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</si>
  <si>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</si>
  <si>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</si>
  <si>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</si>
  <si>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</si>
  <si>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</si>
  <si>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</si>
  <si>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</si>
  <si>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</si>
  <si>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</si>
  <si>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</si>
  <si>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</si>
  <si>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</si>
  <si>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</si>
  <si>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</si>
  <si>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</si>
  <si>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</si>
  <si>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</si>
  <si>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</si>
  <si>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</si>
  <si>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</si>
  <si>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</si>
  <si>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</si>
  <si>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</si>
  <si>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</si>
  <si>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</si>
  <si>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</si>
  <si>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</si>
  <si>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</si>
  <si>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</si>
  <si>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</si>
  <si>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</si>
  <si>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</si>
  <si>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</si>
  <si>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</si>
  <si>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</si>
  <si>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</si>
  <si>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</si>
  <si>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</si>
  <si>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</si>
  <si>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</si>
  <si>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</si>
  <si>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</si>
  <si>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</si>
  <si>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</si>
  <si>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</si>
  <si>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</si>
  <si>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</si>
  <si>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</si>
  <si>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</si>
  <si>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</si>
  <si>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</si>
  <si>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</si>
  <si>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</si>
  <si>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</si>
  <si>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</si>
  <si>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</si>
  <si>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</si>
  <si>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</si>
  <si>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</si>
  <si>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</si>
  <si>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</si>
  <si>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</si>
  <si>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</si>
  <si>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</si>
  <si>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</si>
  <si>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</si>
  <si>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</si>
  <si>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</si>
  <si>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</si>
  <si>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</si>
  <si>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</si>
  <si>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</si>
  <si>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</si>
  <si>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</si>
  <si>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</si>
  <si>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</si>
  <si>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</si>
  <si>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</si>
  <si>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</si>
  <si>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</si>
  <si>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</si>
  <si>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</si>
  <si>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</si>
  <si>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</si>
  <si>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</si>
  <si>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</si>
  <si>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</si>
  <si>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</si>
  <si>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</si>
  <si>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</si>
  <si>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</si>
  <si>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</si>
  <si>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</si>
  <si>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</si>
  <si>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</si>
  <si>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</si>
  <si>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</si>
  <si>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</si>
  <si>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</si>
  <si>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</si>
  <si>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</si>
  <si>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</si>
  <si>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</si>
  <si>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</si>
  <si>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</si>
  <si>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</si>
  <si>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</si>
  <si>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</si>
  <si>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</si>
  <si>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</si>
  <si>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</si>
  <si>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</si>
  <si>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</si>
  <si>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</si>
  <si>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</si>
  <si>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</si>
  <si>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</si>
  <si>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</si>
  <si>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</si>
  <si>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</si>
  <si>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</si>
  <si>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</si>
  <si>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</si>
  <si>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</si>
  <si>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</si>
  <si>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</si>
  <si>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</si>
  <si>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</si>
  <si>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</si>
  <si>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</si>
  <si>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</si>
  <si>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</si>
  <si>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</si>
  <si>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</si>
  <si>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</si>
  <si>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</si>
  <si>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</si>
  <si>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</si>
  <si>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</si>
  <si>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</si>
  <si>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</si>
  <si>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</si>
  <si>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</si>
  <si>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</si>
  <si>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</si>
  <si>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</si>
  <si>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</si>
  <si>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</si>
  <si>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</si>
  <si>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</si>
  <si>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</si>
  <si>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</si>
  <si>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</si>
  <si>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</si>
  <si>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</si>
  <si>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</si>
  <si>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</si>
  <si>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</si>
  <si>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</si>
  <si>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</si>
  <si>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</si>
  <si>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</si>
  <si>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</si>
  <si>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</si>
  <si>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</si>
  <si>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</si>
  <si>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</si>
  <si>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</si>
  <si>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</si>
  <si>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</si>
  <si>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</si>
  <si>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</si>
  <si>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</si>
  <si>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</si>
  <si>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</si>
  <si>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</si>
  <si>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</si>
  <si>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</si>
  <si>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</si>
  <si>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</si>
  <si>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</si>
  <si>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</si>
  <si>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</si>
  <si>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</si>
  <si>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</si>
  <si>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</si>
  <si>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</si>
  <si>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</si>
  <si>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</si>
  <si>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</si>
  <si>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</si>
  <si>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</si>
  <si>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</si>
  <si>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</si>
  <si>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</si>
  <si>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</si>
  <si>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</si>
  <si>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</si>
  <si>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</si>
  <si>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</si>
  <si>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</si>
  <si>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</si>
  <si>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</si>
  <si>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</si>
  <si>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</si>
  <si>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</si>
  <si>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</si>
  <si>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</si>
  <si>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</si>
  <si>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</si>
  <si>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</si>
  <si>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</si>
  <si>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</si>
  <si>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</si>
  <si>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</si>
  <si>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</si>
  <si>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</si>
  <si>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</si>
  <si>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</si>
  <si>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</si>
  <si>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</si>
  <si>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</si>
  <si>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</si>
  <si>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</si>
  <si>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</si>
  <si>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</si>
  <si>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</si>
  <si>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</si>
  <si>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</si>
  <si>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</si>
  <si>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</si>
  <si>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</si>
  <si>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</si>
  <si>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</si>
  <si>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</si>
  <si>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</si>
  <si>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</si>
  <si>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</si>
  <si>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</si>
  <si>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</si>
  <si>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</si>
  <si>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</si>
  <si>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</si>
  <si>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</si>
  <si>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</si>
  <si>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</si>
  <si>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</si>
  <si>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</si>
  <si>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</si>
  <si>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</si>
  <si>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</si>
  <si>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</si>
  <si>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</si>
  <si>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</si>
  <si>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</si>
  <si>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</si>
  <si>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</si>
  <si>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</si>
  <si>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</si>
  <si>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</si>
  <si>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</si>
  <si>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</si>
  <si>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</si>
  <si>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</si>
  <si>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</si>
  <si>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</si>
  <si>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</si>
  <si>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</si>
  <si>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</si>
  <si>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</si>
  <si>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</si>
  <si>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</si>
  <si>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</si>
  <si>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</si>
  <si>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</si>
  <si>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</si>
  <si>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</si>
  <si>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</si>
  <si>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</si>
  <si>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</si>
  <si>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</si>
  <si>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</si>
  <si>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</si>
  <si>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</si>
  <si>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</si>
  <si>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</si>
  <si>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</si>
  <si>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</si>
  <si>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</si>
  <si>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</si>
  <si>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</si>
  <si>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</si>
  <si>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</si>
  <si>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</si>
  <si>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</si>
  <si>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</si>
  <si>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</si>
  <si>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</si>
  <si>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</si>
  <si>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</si>
  <si>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</si>
  <si>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</si>
  <si>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</si>
  <si>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</si>
  <si>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</si>
  <si>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</si>
  <si>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</si>
  <si>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</si>
  <si>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</si>
  <si>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</si>
  <si>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</si>
  <si>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</si>
  <si>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</si>
  <si>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</si>
  <si>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</si>
  <si>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</si>
  <si>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</si>
  <si>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</si>
  <si>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</si>
  <si>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</si>
  <si>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</si>
  <si>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</si>
  <si>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</si>
  <si>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</si>
  <si>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</si>
  <si>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</si>
  <si>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</si>
  <si>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</si>
  <si>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</si>
  <si>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</si>
  <si>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</si>
  <si>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</si>
  <si>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</si>
  <si>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</si>
  <si>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</si>
  <si>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</si>
  <si>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</si>
  <si>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</si>
  <si>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</si>
  <si>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</si>
  <si>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</si>
  <si>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</si>
  <si>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</si>
  <si>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</si>
  <si>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</si>
  <si>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</si>
  <si>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</si>
  <si>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</si>
  <si>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</si>
  <si>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</si>
  <si>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</si>
  <si>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</si>
  <si>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</si>
  <si>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</si>
  <si>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</si>
  <si>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</si>
  <si>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</si>
  <si>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</si>
  <si>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</si>
  <si>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</si>
  <si>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</si>
  <si>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</si>
  <si>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</si>
  <si>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</si>
  <si>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</si>
  <si>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</si>
  <si>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</si>
  <si>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</si>
  <si>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</si>
  <si>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</si>
  <si>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</si>
  <si>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</si>
  <si>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</si>
  <si>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</si>
  <si>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</si>
  <si>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</si>
  <si>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</si>
  <si>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</si>
  <si>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</si>
  <si>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</si>
  <si>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</si>
  <si>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</si>
  <si>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</si>
  <si>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</si>
  <si>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</si>
  <si>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</si>
  <si>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</si>
  <si>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</si>
  <si>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</si>
  <si>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</si>
  <si>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</si>
  <si>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</si>
  <si>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</si>
  <si>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</si>
  <si>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</si>
  <si>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</si>
  <si>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</si>
  <si>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</si>
  <si>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</si>
  <si>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</si>
  <si>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</si>
  <si>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</si>
  <si>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</si>
  <si>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</si>
  <si>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</si>
  <si>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</si>
  <si>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</si>
  <si>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</si>
  <si>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</si>
  <si>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</si>
  <si>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</si>
  <si>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</si>
  <si>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</si>
  <si>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</si>
  <si>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</si>
  <si>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</si>
  <si>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</si>
  <si>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</si>
  <si>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</si>
  <si>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</si>
  <si>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</si>
  <si>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</si>
  <si>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</si>
  <si>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</si>
  <si>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</si>
  <si>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</si>
  <si>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</si>
  <si>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</si>
  <si>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</si>
  <si>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</si>
  <si>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</si>
  <si>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</si>
  <si>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</si>
  <si>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</si>
  <si>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</si>
  <si>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</si>
  <si>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</si>
  <si>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</si>
  <si>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</si>
  <si>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</si>
  <si>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</si>
  <si>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</si>
  <si>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</si>
  <si>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</si>
  <si>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</si>
  <si>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</si>
  <si>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</si>
  <si>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</si>
  <si>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</si>
  <si>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</si>
  <si>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</si>
  <si>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</si>
  <si>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</si>
  <si>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</si>
  <si>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</si>
  <si>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</si>
  <si>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</si>
  <si>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</si>
  <si>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</si>
  <si>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</si>
  <si>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</si>
  <si>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</si>
  <si>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</si>
  <si>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</si>
  <si>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</si>
  <si>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</si>
  <si>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</si>
  <si>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</si>
  <si>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</si>
  <si>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</si>
  <si>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</si>
  <si>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</si>
  <si>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</si>
  <si>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</si>
  <si>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</si>
  <si>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</si>
  <si>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</si>
  <si>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</si>
  <si>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</si>
  <si>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</si>
  <si>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</si>
  <si>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</si>
  <si>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</si>
  <si>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</si>
  <si>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</si>
  <si>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</si>
  <si>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</si>
  <si>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</si>
  <si>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</si>
  <si>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</si>
  <si>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</si>
  <si>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</si>
  <si>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</si>
  <si>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</si>
  <si>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</si>
  <si>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</si>
  <si>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</si>
  <si>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</si>
  <si>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</si>
  <si>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</si>
  <si>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</si>
  <si>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</si>
  <si>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</si>
  <si>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</si>
  <si>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</si>
  <si>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</si>
  <si>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</si>
  <si>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</si>
  <si>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</si>
  <si>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</si>
  <si>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</si>
  <si>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</si>
  <si>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</si>
  <si>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</si>
  <si>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</si>
  <si>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</si>
  <si>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</si>
  <si>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</si>
  <si>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</si>
  <si>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</si>
  <si>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</si>
  <si>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</si>
  <si>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</si>
  <si>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</si>
  <si>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</si>
  <si>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</si>
  <si>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</si>
  <si>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</si>
  <si>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</si>
  <si>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</si>
  <si>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</si>
  <si>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</si>
  <si>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</si>
  <si>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</si>
  <si>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</si>
  <si>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</si>
  <si>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</si>
  <si>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</si>
  <si>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</si>
  <si>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</si>
  <si>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</si>
  <si>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</si>
  <si>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</si>
  <si>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</si>
  <si>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</si>
  <si>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</si>
  <si>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</si>
  <si>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</si>
  <si>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</si>
  <si>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</si>
  <si>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</si>
  <si>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</si>
  <si>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</si>
  <si>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</si>
  <si>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</si>
  <si>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</si>
  <si>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</si>
  <si>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</si>
  <si>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</si>
  <si>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</si>
  <si>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</si>
  <si>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</si>
  <si>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</si>
  <si>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</si>
  <si>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</si>
  <si>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</si>
  <si>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</si>
  <si>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</si>
  <si>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</si>
  <si>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</si>
  <si>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</si>
  <si>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</si>
  <si>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</si>
  <si>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</si>
  <si>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</si>
  <si>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</si>
  <si>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</si>
  <si>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</si>
  <si>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</si>
  <si>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</si>
  <si>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</si>
  <si>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</si>
  <si>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</si>
  <si>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</si>
  <si>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</si>
  <si>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</si>
  <si>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</si>
  <si>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</si>
  <si>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</si>
  <si>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</si>
  <si>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</si>
  <si>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</si>
  <si>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</si>
  <si>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</si>
  <si>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</si>
  <si>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</si>
  <si>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</si>
  <si>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</si>
  <si>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</si>
  <si>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</si>
  <si>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</si>
  <si>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</si>
  <si>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</si>
  <si>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</si>
  <si>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</si>
  <si>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</si>
  <si>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</si>
  <si>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</si>
  <si>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</si>
  <si>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</si>
  <si>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</si>
  <si>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</si>
  <si>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</si>
  <si>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</si>
  <si>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</si>
  <si>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</si>
  <si>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</si>
  <si>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</si>
  <si>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</si>
  <si>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</si>
  <si>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</si>
  <si>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</si>
  <si>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</si>
  <si>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</si>
  <si>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</si>
  <si>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</si>
  <si>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</si>
  <si>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</si>
  <si>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</si>
  <si>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</si>
  <si>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</si>
  <si>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</si>
  <si>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</si>
  <si>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</si>
  <si>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</si>
  <si>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</si>
  <si>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</si>
  <si>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</si>
  <si>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</si>
  <si>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</si>
  <si>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</si>
  <si>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</si>
  <si>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</si>
  <si>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</si>
  <si>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</si>
  <si>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</si>
  <si>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</si>
  <si>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</si>
  <si>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</si>
  <si>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</si>
  <si>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</si>
  <si>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</si>
  <si>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</si>
  <si>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</si>
  <si>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</si>
  <si>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</si>
  <si>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</si>
  <si>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</si>
  <si>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</si>
  <si>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</si>
  <si>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</si>
  <si>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</si>
  <si>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</si>
  <si>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</si>
  <si>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</si>
  <si>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</si>
  <si>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</si>
  <si>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</si>
  <si>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</si>
  <si>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</si>
  <si>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</si>
  <si>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</si>
  <si>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</si>
  <si>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</si>
  <si>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</si>
  <si>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</si>
  <si>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</si>
  <si>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</si>
  <si>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</si>
  <si>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</si>
  <si>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</si>
  <si>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</si>
  <si>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</si>
  <si>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</si>
  <si>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</si>
  <si>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</si>
  <si>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</si>
  <si>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</si>
  <si>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</si>
  <si>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</si>
  <si>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</si>
  <si>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</si>
  <si>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</si>
  <si>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</si>
  <si>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</si>
  <si>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</si>
  <si>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</si>
  <si>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</si>
  <si>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</si>
  <si>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</si>
  <si>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</si>
  <si>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</si>
  <si>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</si>
  <si>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</si>
  <si>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</si>
  <si>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</si>
  <si>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</si>
  <si>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</si>
  <si>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</si>
  <si>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</si>
  <si>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</si>
  <si>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</si>
  <si>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</si>
  <si>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</si>
  <si>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</si>
  <si>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</si>
  <si>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</si>
  <si>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</si>
  <si>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</si>
  <si>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</si>
  <si>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</si>
  <si>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</si>
  <si>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</si>
  <si>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</si>
  <si>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</si>
  <si>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</si>
  <si>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</si>
  <si>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</si>
  <si>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</si>
  <si>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</si>
  <si>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</si>
  <si>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</si>
  <si>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</si>
  <si>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</si>
  <si>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</si>
  <si>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</si>
  <si>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</si>
  <si>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</si>
  <si>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</si>
  <si>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</si>
  <si>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</si>
  <si>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</si>
  <si>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</si>
  <si>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</si>
  <si>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</si>
  <si>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</si>
  <si>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</si>
  <si>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</si>
  <si>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</si>
  <si>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</si>
  <si>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</si>
  <si>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</si>
  <si>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</si>
  <si>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</si>
  <si>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</si>
  <si>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</si>
  <si>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</si>
  <si>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</si>
  <si>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</si>
  <si>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</si>
  <si>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</si>
  <si>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</si>
  <si>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</si>
  <si>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</si>
  <si>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</si>
  <si>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</si>
  <si>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</si>
  <si>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</si>
  <si>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</si>
  <si>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</si>
  <si>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</si>
  <si>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</si>
  <si>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</si>
  <si>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</si>
  <si>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</si>
  <si>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</si>
  <si>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</si>
  <si>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</si>
  <si>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</si>
  <si>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</si>
  <si>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</si>
  <si>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</si>
  <si>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</si>
  <si>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</si>
  <si>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</si>
  <si>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</si>
  <si>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</si>
  <si>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</si>
  <si>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</si>
  <si>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</si>
  <si>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</si>
  <si>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</si>
  <si>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</si>
  <si>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</si>
  <si>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</si>
  <si>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</si>
  <si>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</si>
  <si>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</si>
  <si>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</si>
  <si>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</si>
  <si>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</si>
  <si>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</si>
  <si>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</si>
  <si>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</si>
  <si>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</si>
  <si>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</si>
  <si>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</si>
  <si>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</si>
  <si>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</si>
  <si>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</si>
  <si>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</si>
  <si>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</si>
  <si>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</si>
  <si>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</si>
  <si>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</si>
  <si>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</si>
  <si>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</si>
  <si>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</si>
  <si>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</si>
  <si>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</si>
  <si>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</si>
  <si>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</si>
  <si>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</si>
  <si>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</si>
  <si>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</si>
  <si>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</si>
  <si>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</si>
  <si>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</si>
  <si>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</si>
  <si>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</si>
  <si>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</si>
  <si>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</si>
  <si>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</si>
  <si>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</si>
  <si>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</si>
  <si>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</si>
  <si>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</si>
  <si>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</si>
  <si>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</si>
  <si>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</si>
  <si>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</si>
  <si>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</si>
  <si>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</si>
  <si>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</si>
  <si>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</si>
  <si>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</si>
  <si>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</si>
  <si>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</si>
  <si>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</si>
  <si>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</si>
  <si>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</si>
  <si>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</si>
  <si>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</si>
  <si>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</si>
  <si>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</si>
  <si>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</si>
  <si>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</si>
  <si>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</si>
  <si>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</si>
  <si>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</si>
  <si>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</si>
  <si>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</si>
  <si>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</si>
  <si>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</si>
  <si>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</si>
  <si>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</si>
  <si>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</si>
  <si>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</si>
  <si>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</si>
  <si>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</si>
  <si>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</si>
  <si>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</si>
  <si>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</si>
  <si>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</si>
  <si>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</si>
  <si>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</si>
  <si>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</si>
  <si>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</si>
  <si>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</si>
  <si>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</si>
  <si>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</si>
  <si>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</si>
  <si>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</si>
  <si>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</si>
  <si>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</si>
  <si>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</si>
  <si>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</si>
  <si>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</si>
  <si>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</si>
  <si>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</si>
  <si>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</si>
  <si>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</si>
  <si>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</si>
  <si>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</si>
  <si>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</si>
  <si>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</si>
  <si>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</si>
  <si>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</si>
  <si>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</si>
  <si>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</si>
  <si>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</si>
  <si>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</si>
  <si>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</si>
  <si>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</si>
  <si>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</si>
  <si>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</si>
  <si>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</si>
  <si>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</si>
  <si>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</si>
  <si>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</si>
  <si>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</si>
  <si>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</si>
  <si>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</si>
  <si>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</si>
  <si>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</si>
  <si>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</si>
  <si>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</si>
  <si>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</si>
  <si>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</si>
  <si>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</si>
  <si>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</si>
  <si>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</si>
  <si>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</si>
  <si>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</si>
  <si>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</si>
  <si>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</si>
  <si>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</si>
  <si>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</si>
  <si>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</si>
  <si>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</si>
  <si>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</si>
  <si>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</si>
  <si>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</si>
  <si>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</si>
  <si>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</si>
  <si>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</si>
  <si>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</si>
  <si>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</si>
  <si>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</si>
  <si>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</si>
  <si>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</si>
  <si>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</si>
  <si>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</si>
  <si>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</si>
  <si>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</si>
  <si>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</si>
  <si>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</si>
  <si>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</si>
  <si>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</si>
  <si>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</si>
  <si>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</si>
  <si>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</si>
  <si>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</si>
  <si>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</si>
  <si>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</si>
  <si>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</si>
  <si>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</si>
  <si>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</si>
  <si>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</si>
  <si>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</si>
  <si>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</si>
  <si>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</si>
  <si>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</si>
  <si>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</si>
  <si>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</si>
  <si>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</si>
  <si>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</si>
  <si>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</si>
  <si>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</si>
  <si>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</si>
  <si>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</si>
  <si>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</si>
  <si>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</si>
  <si>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</si>
  <si>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</si>
  <si>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</si>
  <si>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</si>
  <si>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</si>
  <si>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</si>
  <si>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</si>
  <si>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</si>
  <si>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</si>
  <si>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</si>
  <si>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</si>
  <si>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</si>
  <si>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</si>
  <si>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</si>
  <si>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</si>
  <si>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</si>
  <si>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</si>
  <si>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</si>
  <si>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</si>
  <si>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</si>
  <si>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</si>
  <si>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</si>
  <si>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</si>
  <si>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</si>
  <si>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</si>
  <si>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</si>
  <si>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</si>
  <si>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</si>
  <si>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</si>
  <si>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</si>
  <si>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</si>
  <si>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</si>
  <si>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</si>
  <si>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</si>
  <si>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</si>
  <si>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</si>
  <si>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</si>
  <si>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</si>
  <si>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</si>
  <si>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</si>
  <si>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</si>
  <si>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</si>
  <si>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</si>
  <si>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</si>
  <si>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</si>
  <si>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</si>
  <si>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</si>
  <si>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</si>
  <si>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</si>
  <si>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</si>
  <si>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</si>
  <si>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</si>
  <si>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</si>
  <si>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</si>
  <si>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</si>
  <si>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</si>
  <si>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</si>
  <si>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</si>
  <si>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</si>
  <si>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</si>
  <si>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</si>
  <si>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</si>
  <si>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</si>
  <si>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</si>
  <si>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</si>
  <si>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</si>
  <si>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</si>
  <si>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</si>
  <si>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</si>
  <si>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</si>
  <si>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</si>
  <si>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</si>
  <si>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</si>
  <si>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</si>
  <si>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</si>
  <si>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</si>
  <si>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</si>
  <si>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</si>
  <si>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</si>
  <si>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</si>
  <si>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</si>
  <si>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</si>
  <si>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</si>
  <si>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</si>
  <si>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</si>
  <si>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</si>
  <si>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</si>
  <si>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</si>
  <si>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</si>
  <si>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</si>
  <si>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</si>
  <si>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</si>
  <si>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</si>
  <si>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</si>
  <si>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</si>
  <si>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</si>
  <si>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</si>
  <si>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</si>
  <si>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</si>
  <si>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</si>
  <si>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</si>
  <si>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</si>
  <si>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</si>
  <si>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</si>
  <si>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</si>
  <si>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</si>
  <si>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</si>
  <si>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</si>
  <si>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</si>
  <si>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</si>
  <si>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</si>
  <si>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</si>
  <si>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</si>
  <si>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</si>
  <si>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</si>
  <si>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</si>
  <si>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</si>
  <si>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</si>
  <si>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</si>
  <si>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</si>
  <si>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</si>
  <si>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</si>
  <si>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</si>
  <si>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</si>
  <si>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</si>
  <si>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</si>
  <si>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</si>
  <si>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</si>
  <si>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</si>
  <si>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</si>
  <si>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</si>
  <si>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</si>
  <si>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</si>
  <si>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</si>
  <si>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</si>
  <si>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</si>
  <si>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</si>
  <si>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</si>
  <si>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</si>
  <si>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</si>
  <si>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</si>
  <si>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</si>
  <si>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</si>
  <si>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</si>
  <si>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</si>
  <si>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</si>
  <si>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</si>
  <si>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</si>
  <si>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</si>
  <si>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</si>
  <si>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</si>
  <si>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</si>
  <si>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</si>
  <si>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</si>
  <si>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</si>
  <si>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</si>
  <si>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</si>
  <si>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</si>
  <si>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</si>
  <si>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</si>
  <si>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</si>
  <si>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</si>
  <si>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</si>
  <si>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</si>
  <si>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</si>
  <si>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</si>
  <si>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</si>
  <si>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</si>
  <si>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</si>
  <si>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</si>
  <si>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</si>
  <si>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</si>
  <si>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</si>
  <si>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</si>
  <si>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</si>
  <si>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</si>
  <si>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</si>
  <si>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</si>
  <si>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</si>
  <si>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</si>
  <si>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</si>
  <si>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</si>
  <si>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</si>
  <si>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</si>
  <si>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</si>
  <si>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</si>
  <si>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</si>
  <si>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</si>
  <si>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</si>
  <si>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</si>
  <si>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</si>
  <si>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</si>
  <si>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</si>
  <si>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</si>
  <si>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</si>
  <si>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</si>
  <si>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</si>
  <si>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</si>
  <si>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</si>
  <si>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</si>
  <si>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</si>
  <si>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</si>
  <si>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</si>
  <si>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</si>
  <si>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</si>
  <si>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</si>
  <si>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</si>
  <si>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</si>
  <si>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</si>
  <si>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</si>
  <si>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</si>
  <si>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</si>
  <si>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</si>
  <si>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</si>
  <si>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</si>
  <si>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</si>
  <si>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</si>
  <si>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</si>
  <si>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</si>
  <si>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</si>
  <si>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</si>
  <si>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</si>
  <si>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</si>
  <si>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</si>
  <si>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</si>
  <si>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</si>
  <si>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</si>
  <si>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</si>
  <si>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</si>
  <si>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</si>
  <si>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</si>
  <si>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</si>
  <si>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</si>
  <si>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</si>
  <si>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</si>
  <si>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</si>
  <si>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</si>
  <si>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</si>
  <si>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</si>
  <si>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</si>
  <si>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</si>
  <si>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</si>
  <si>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</si>
  <si>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</si>
  <si>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</si>
  <si>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</si>
  <si>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</si>
  <si>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</si>
  <si>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</si>
  <si>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</si>
  <si>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</si>
  <si>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</si>
  <si>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</si>
  <si>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</si>
  <si>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</si>
  <si>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</si>
  <si>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</si>
  <si>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</si>
  <si>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</si>
  <si>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</si>
  <si>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</si>
  <si>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</si>
  <si>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</si>
  <si>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</si>
  <si>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</si>
  <si>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</si>
  <si>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</si>
  <si>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</si>
  <si>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</si>
  <si>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</si>
  <si>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</si>
  <si>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</si>
  <si>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</si>
  <si>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</si>
  <si>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</si>
  <si>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</si>
  <si>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</si>
  <si>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</si>
  <si>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</si>
  <si>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</si>
  <si>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</si>
  <si>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</si>
  <si>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</si>
  <si>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</si>
  <si>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</si>
  <si>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</si>
  <si>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</si>
  <si>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</si>
  <si>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</si>
  <si>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</si>
  <si>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</si>
  <si>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</si>
  <si>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</si>
  <si>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</si>
  <si>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</si>
  <si>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</si>
  <si>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</si>
  <si>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</si>
  <si>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</si>
  <si>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</si>
  <si>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</si>
  <si>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</si>
  <si>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</si>
  <si>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</si>
  <si>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</si>
  <si>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</si>
  <si>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</si>
  <si>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</si>
  <si>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</si>
  <si>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</si>
  <si>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</si>
  <si>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</si>
  <si>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</si>
  <si>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</si>
  <si>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</si>
  <si>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</si>
  <si>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</si>
  <si>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</si>
  <si>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</si>
  <si>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</si>
  <si>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</si>
  <si>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</si>
  <si>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</si>
  <si>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</si>
  <si>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</si>
  <si>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</si>
  <si>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</si>
  <si>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</si>
  <si>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</si>
  <si>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</si>
  <si>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</si>
  <si>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</si>
  <si>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</si>
  <si>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</si>
  <si>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</si>
  <si>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</si>
  <si>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</si>
  <si>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</si>
  <si>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</si>
  <si>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</si>
  <si>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</si>
  <si>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</si>
  <si>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</si>
  <si>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</si>
  <si>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</si>
  <si>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</si>
  <si>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</si>
  <si>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</si>
  <si>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</si>
  <si>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</si>
  <si>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</si>
  <si>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</si>
  <si>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</si>
  <si>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</si>
  <si>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</si>
  <si>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</si>
  <si>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</si>
  <si>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</si>
  <si>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</si>
  <si>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</si>
  <si>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</si>
  <si>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</si>
  <si>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</si>
  <si>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</si>
  <si>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</si>
  <si>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</si>
  <si>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</si>
  <si>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</si>
  <si>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</si>
  <si>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</si>
  <si>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</si>
  <si>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</si>
  <si>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</si>
  <si>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</si>
  <si>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</si>
  <si>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</si>
  <si>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</si>
  <si>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</si>
  <si>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</si>
  <si>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</si>
  <si>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</si>
  <si>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</si>
  <si>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</si>
  <si>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</si>
  <si>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</si>
  <si>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</si>
  <si>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</si>
  <si>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</si>
  <si>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</si>
  <si>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</si>
  <si>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</si>
  <si>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</si>
  <si>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</si>
  <si>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</si>
  <si>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</si>
  <si>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</si>
  <si>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</si>
  <si>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</si>
  <si>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</si>
  <si>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</si>
  <si>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</si>
  <si>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</si>
  <si>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</si>
  <si>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</si>
  <si>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</si>
  <si>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</si>
  <si>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</si>
  <si>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</si>
  <si>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</si>
  <si>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</si>
  <si>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</si>
  <si>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</si>
  <si>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</si>
  <si>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</si>
  <si>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</si>
  <si>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</si>
  <si>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</si>
  <si>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</si>
  <si>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</si>
  <si>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</si>
  <si>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</si>
  <si>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</si>
  <si>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</si>
  <si>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</si>
  <si>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</si>
  <si>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</si>
  <si>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</si>
  <si>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</si>
  <si>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</si>
  <si>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</si>
  <si>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</si>
  <si>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</si>
  <si>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</si>
  <si>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</si>
  <si>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</si>
  <si>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</si>
  <si>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</si>
  <si>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</si>
  <si>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</si>
  <si>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</si>
  <si>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</si>
  <si>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</si>
  <si>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</si>
  <si>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</si>
  <si>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</si>
  <si>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</si>
  <si>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</si>
  <si>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</si>
  <si>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</si>
  <si>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</si>
  <si>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</si>
  <si>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</si>
  <si>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</si>
  <si>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</si>
  <si>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</si>
  <si>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</si>
  <si>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</si>
  <si>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</si>
  <si>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</si>
  <si>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</si>
  <si>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</si>
  <si>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</si>
  <si>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</si>
  <si>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</si>
  <si>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</si>
  <si>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</si>
  <si>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</si>
  <si>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</si>
  <si>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</si>
  <si>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</si>
  <si>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</si>
  <si>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</si>
  <si>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</si>
  <si>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</si>
  <si>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</si>
  <si>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</si>
  <si>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</si>
  <si>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</si>
  <si>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</si>
  <si>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</si>
  <si>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</si>
  <si>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</si>
  <si>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</si>
  <si>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</si>
  <si>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</si>
  <si>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</si>
  <si>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</si>
  <si>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</si>
  <si>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</si>
  <si>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</si>
  <si>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</si>
  <si>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</si>
  <si>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</si>
  <si>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</si>
  <si>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</si>
  <si>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</si>
  <si>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</si>
  <si>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</si>
  <si>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</si>
  <si>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</si>
  <si>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</si>
  <si>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</si>
  <si>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</si>
  <si>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</si>
  <si>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</si>
  <si>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</si>
  <si>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</si>
  <si>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</si>
  <si>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</si>
  <si>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</si>
  <si>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</si>
  <si>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</si>
  <si>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</si>
  <si>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</si>
  <si>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</si>
  <si>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</si>
  <si>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</si>
  <si>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</si>
  <si>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</si>
  <si>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</si>
  <si>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</si>
  <si>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</si>
  <si>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</si>
  <si>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</si>
  <si>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</si>
  <si>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</si>
  <si>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</si>
  <si>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</si>
  <si>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</si>
  <si>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</si>
  <si>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</si>
  <si>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</si>
  <si>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</si>
  <si>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</si>
  <si>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</si>
  <si>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</si>
  <si>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</si>
  <si>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</si>
  <si>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</si>
  <si>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</si>
  <si>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</si>
  <si>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</si>
  <si>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</si>
  <si>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</si>
  <si>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</si>
  <si>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</si>
  <si>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</si>
  <si>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</si>
  <si>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</si>
  <si>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</si>
  <si>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</si>
  <si>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</si>
  <si>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</si>
  <si>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</si>
  <si>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</si>
  <si>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</si>
  <si>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</si>
  <si>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</si>
  <si>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</si>
  <si>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</si>
  <si>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</si>
  <si>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</si>
  <si>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</si>
  <si>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</si>
  <si>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</si>
  <si>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</si>
  <si>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</si>
  <si>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</si>
  <si>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</si>
  <si>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</si>
  <si>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</si>
  <si>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</si>
  <si>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</si>
  <si>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</si>
  <si>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</si>
  <si>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</si>
  <si>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</si>
  <si>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</si>
  <si>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</si>
  <si>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</si>
  <si>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</si>
  <si>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</si>
  <si>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</si>
  <si>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</si>
  <si>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</si>
  <si>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</si>
  <si>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</si>
  <si>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</si>
  <si>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</si>
  <si>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</si>
  <si>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</si>
  <si>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</si>
  <si>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</si>
  <si>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</si>
  <si>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</si>
  <si>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</si>
  <si>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</si>
  <si>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</si>
  <si>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</si>
  <si>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</si>
  <si>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</si>
  <si>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</si>
  <si>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</si>
  <si>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</si>
  <si>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</si>
  <si>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</si>
  <si>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</si>
  <si>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</si>
  <si>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</si>
  <si>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</si>
  <si>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</si>
  <si>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</si>
  <si>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</si>
  <si>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</si>
  <si>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</si>
  <si>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</si>
  <si>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</si>
  <si>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</si>
  <si>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</si>
  <si>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</si>
  <si>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</si>
  <si>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</si>
  <si>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</si>
  <si>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</si>
  <si>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</si>
  <si>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</si>
  <si>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</si>
  <si>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</si>
  <si>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</si>
  <si>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</si>
  <si>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</si>
  <si>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</si>
  <si>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</si>
  <si>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</si>
  <si>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</si>
  <si>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</si>
  <si>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</si>
  <si>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</si>
  <si>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</si>
  <si>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</si>
  <si>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</si>
  <si>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</si>
  <si>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</si>
  <si>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</si>
  <si>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</si>
  <si>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</si>
  <si>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</si>
  <si>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</si>
  <si>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</si>
  <si>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</si>
  <si>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</si>
  <si>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</si>
  <si>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</si>
  <si>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</si>
  <si>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</si>
  <si>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</si>
  <si>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</si>
  <si>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</si>
  <si>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</si>
  <si>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</si>
  <si>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</si>
  <si>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</si>
  <si>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</si>
  <si>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</si>
  <si>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</si>
  <si>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</si>
  <si>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</si>
  <si>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</si>
  <si>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</si>
  <si>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</si>
  <si>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</si>
  <si>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</si>
  <si>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</si>
  <si>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</si>
  <si>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</si>
  <si>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</si>
  <si>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</si>
  <si>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</si>
  <si>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</si>
  <si>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</si>
  <si>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</si>
  <si>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</si>
  <si>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</si>
  <si>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</si>
  <si>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</si>
  <si>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</si>
  <si>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</si>
  <si>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</si>
  <si>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</si>
  <si>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</si>
  <si>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</si>
  <si>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</si>
  <si>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</si>
  <si>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</si>
  <si>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</si>
  <si>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</si>
  <si>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</si>
  <si>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</si>
  <si>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</si>
  <si>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</si>
  <si>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</si>
  <si>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</si>
  <si>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</si>
  <si>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</si>
  <si>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</si>
  <si>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</si>
  <si>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</si>
  <si>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</si>
  <si>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</si>
  <si>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</si>
  <si>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</si>
  <si>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</si>
  <si>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</si>
  <si>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</si>
  <si>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</si>
  <si>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</si>
  <si>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</si>
  <si>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</si>
  <si>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</si>
  <si>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</si>
  <si>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</si>
  <si>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</si>
  <si>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</si>
  <si>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</si>
  <si>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</si>
  <si>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</si>
  <si>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</si>
  <si>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</si>
  <si>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</si>
  <si>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</si>
  <si>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</si>
  <si>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</si>
  <si>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</si>
  <si>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</si>
  <si>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</si>
  <si>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</si>
  <si>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</si>
  <si>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</si>
  <si>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</si>
  <si>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</si>
  <si>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</si>
  <si>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</si>
  <si>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</si>
  <si>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</si>
  <si>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</si>
  <si>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</si>
  <si>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</si>
  <si>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</si>
  <si>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</si>
  <si>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</si>
  <si>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</si>
  <si>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</si>
  <si>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</si>
  <si>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</si>
  <si>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</si>
  <si>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</si>
  <si>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</si>
  <si>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</si>
  <si>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</si>
  <si>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</si>
  <si>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</si>
  <si>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</si>
  <si>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</si>
  <si>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</si>
  <si>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</si>
  <si>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</si>
  <si>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</si>
  <si>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</si>
  <si>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</si>
  <si>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</si>
  <si>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</si>
  <si>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</si>
  <si>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</si>
  <si>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</si>
  <si>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</si>
  <si>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</si>
  <si>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</si>
  <si>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</si>
  <si>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</si>
  <si>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</si>
  <si>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</si>
  <si>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</si>
  <si>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</si>
  <si>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</si>
  <si>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</si>
  <si>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</si>
  <si>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</si>
  <si>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</si>
  <si>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</si>
  <si>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</si>
  <si>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</si>
  <si>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</si>
  <si>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</si>
  <si>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</si>
  <si>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</si>
  <si>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</si>
  <si>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</si>
  <si>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</si>
  <si>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</si>
  <si>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</si>
  <si>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</si>
  <si>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</si>
  <si>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</si>
  <si>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</si>
  <si>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</si>
  <si>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</si>
  <si>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</si>
  <si>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</si>
  <si>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</si>
  <si>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</si>
  <si>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</si>
  <si>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</si>
  <si>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</si>
  <si>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</si>
  <si>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</si>
  <si>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</si>
  <si>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</si>
  <si>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</si>
  <si>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</si>
  <si>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</si>
  <si>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</si>
  <si>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</si>
  <si>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</si>
  <si>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</si>
  <si>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</si>
  <si>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</si>
  <si>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</si>
  <si>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</si>
  <si>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</si>
  <si>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</si>
  <si>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</si>
  <si>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</si>
  <si>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</si>
  <si>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</si>
  <si>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</si>
  <si>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</si>
  <si>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</si>
  <si>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</si>
  <si>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</si>
  <si>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</si>
  <si>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</si>
  <si>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</si>
  <si>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</si>
  <si>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</si>
  <si>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</si>
  <si>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</si>
  <si>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</si>
  <si>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</si>
  <si>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</si>
  <si>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</si>
  <si>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</si>
  <si>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</si>
  <si>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</si>
  <si>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</si>
  <si>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</si>
  <si>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</si>
  <si>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</si>
  <si>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</si>
  <si>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</si>
  <si>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</si>
  <si>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</si>
  <si>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</si>
  <si>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</si>
  <si>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</si>
  <si>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</si>
  <si>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</si>
  <si>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</si>
  <si>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</si>
  <si>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</si>
  <si>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</si>
  <si>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</si>
  <si>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</si>
  <si>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</si>
  <si>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</si>
  <si>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</si>
  <si>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</si>
  <si>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</si>
  <si>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</si>
  <si>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</si>
  <si>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</si>
  <si>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</si>
  <si>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</si>
  <si>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</si>
  <si>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</si>
  <si>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</si>
  <si>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</si>
  <si>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</si>
  <si>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</si>
  <si>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</si>
  <si>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</si>
  <si>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</si>
  <si>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</si>
  <si>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</si>
  <si>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</si>
  <si>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</si>
  <si>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</si>
  <si>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</si>
  <si>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</si>
  <si>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</si>
  <si>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</si>
  <si>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</si>
  <si>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</si>
  <si>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</si>
  <si>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</si>
  <si>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</si>
  <si>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</si>
  <si>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</si>
  <si>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</si>
  <si>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</si>
  <si>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</si>
  <si>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</si>
  <si>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</si>
  <si>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</si>
  <si>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</si>
  <si>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</si>
  <si>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</si>
  <si>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</si>
  <si>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</si>
  <si>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</si>
  <si>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</si>
  <si>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</si>
  <si>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</si>
  <si>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</si>
  <si>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</si>
  <si>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</si>
  <si>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</si>
  <si>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</si>
  <si>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</si>
  <si>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</si>
  <si>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</si>
  <si>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</si>
  <si>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</si>
  <si>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</si>
  <si>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</si>
  <si>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</si>
  <si>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</si>
  <si>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</si>
  <si>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</si>
  <si>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</si>
  <si>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</si>
  <si>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</si>
  <si>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</si>
  <si>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</si>
  <si>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</si>
  <si>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</si>
  <si>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</si>
  <si>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</si>
  <si>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</si>
  <si>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</si>
  <si>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</si>
  <si>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</si>
  <si>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</si>
  <si>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</si>
  <si>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</si>
  <si>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</si>
  <si>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</si>
  <si>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</si>
  <si>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</si>
  <si>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</si>
  <si>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</si>
  <si>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</si>
  <si>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</si>
  <si>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</si>
  <si>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</si>
  <si>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</si>
  <si>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</si>
  <si>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</si>
  <si>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</si>
  <si>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</si>
  <si>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</si>
  <si>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</si>
  <si>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</si>
  <si>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</si>
  <si>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</si>
  <si>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</si>
  <si>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</si>
  <si>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</si>
  <si>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</si>
  <si>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</si>
  <si>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</si>
  <si>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</si>
  <si>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</si>
  <si>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</si>
  <si>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</si>
  <si>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</si>
  <si>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</si>
  <si>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</si>
  <si>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</si>
  <si>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</si>
  <si>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</si>
  <si>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</si>
  <si>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</si>
  <si>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</si>
  <si>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</si>
  <si>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</si>
  <si>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</si>
  <si>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</si>
  <si>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</si>
  <si>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</si>
  <si>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</si>
  <si>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</si>
  <si>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</si>
  <si>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</si>
  <si>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</si>
  <si>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</si>
  <si>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</si>
  <si>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</si>
  <si>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</si>
  <si>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</si>
  <si>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</si>
  <si>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</si>
  <si>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</si>
  <si>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</si>
  <si>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</si>
  <si>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</si>
  <si>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</si>
  <si>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</si>
  <si>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</si>
  <si>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</si>
  <si>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</si>
  <si>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</si>
  <si>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</si>
  <si>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</si>
  <si>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</si>
  <si>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</si>
  <si>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</si>
  <si>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</si>
  <si>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</si>
  <si>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</si>
  <si>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</si>
  <si>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</si>
  <si>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</si>
  <si>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</si>
  <si>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</si>
  <si>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</si>
  <si>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</si>
  <si>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</si>
  <si>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</si>
  <si>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</si>
  <si>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</si>
  <si>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</si>
  <si>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</si>
  <si>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</si>
  <si>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</si>
  <si>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</si>
  <si>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</si>
  <si>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</si>
  <si>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</si>
  <si>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</si>
  <si>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</si>
  <si>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</si>
  <si>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</si>
  <si>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</si>
  <si>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</si>
  <si>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</si>
  <si>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</si>
  <si>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</si>
  <si>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</si>
  <si>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</si>
  <si>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</si>
  <si>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</si>
  <si>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</si>
  <si>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</si>
  <si>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</si>
  <si>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</si>
  <si>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</si>
  <si>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</si>
  <si>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</si>
  <si>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</si>
  <si>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</si>
  <si>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</si>
  <si>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</si>
  <si>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</si>
  <si>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</si>
  <si>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</si>
  <si>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</si>
  <si>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</si>
  <si>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</si>
  <si>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</si>
  <si>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</si>
  <si>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</si>
  <si>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</si>
  <si>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</si>
  <si>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</si>
  <si>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</si>
  <si>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</si>
  <si>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</si>
  <si>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</si>
  <si>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</si>
  <si>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</si>
  <si>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</si>
  <si>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</si>
  <si>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</si>
  <si>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</si>
  <si>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</si>
  <si>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</si>
  <si>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</si>
  <si>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</si>
  <si>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</si>
  <si>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</si>
  <si>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</si>
  <si>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</si>
  <si>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</si>
  <si>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</si>
  <si>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</si>
  <si>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</si>
  <si>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</si>
  <si>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</si>
  <si>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</si>
  <si>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</si>
  <si>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</si>
  <si>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</si>
  <si>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</si>
  <si>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</si>
  <si>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</si>
  <si>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</si>
  <si>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</si>
  <si>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</si>
  <si>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</si>
  <si>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</si>
  <si>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</si>
  <si>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</si>
  <si>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</si>
  <si>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</si>
  <si>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</si>
  <si>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</si>
  <si>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</si>
  <si>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</si>
  <si>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</si>
  <si>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</si>
  <si>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</si>
  <si>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</si>
  <si>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</si>
  <si>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</si>
  <si>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</si>
  <si>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</si>
  <si>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</si>
  <si>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</si>
  <si>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</si>
  <si>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</si>
  <si>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</si>
  <si>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</si>
  <si>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</si>
  <si>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</si>
  <si>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</si>
  <si>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</si>
  <si>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</si>
  <si>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</si>
  <si>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</si>
  <si>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</si>
  <si>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</si>
  <si>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</si>
  <si>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</si>
  <si>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</si>
  <si>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</si>
  <si>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</si>
  <si>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</si>
  <si>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</si>
  <si>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</si>
  <si>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</si>
  <si>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</si>
  <si>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</si>
  <si>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</si>
  <si>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</si>
  <si>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</si>
  <si>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</si>
  <si>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</si>
  <si>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</si>
  <si>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</si>
  <si>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</si>
  <si>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</si>
  <si>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</si>
  <si>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</si>
  <si>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</si>
  <si>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</si>
  <si>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</si>
  <si>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</si>
  <si>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</si>
  <si>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</si>
  <si>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</si>
  <si>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</si>
  <si>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</si>
  <si>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</si>
  <si>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</si>
  <si>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</si>
  <si>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</si>
  <si>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</si>
  <si>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</si>
  <si>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</si>
  <si>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</si>
  <si>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</si>
  <si>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</si>
  <si>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</si>
  <si>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</si>
  <si>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</si>
  <si>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</si>
  <si>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</si>
  <si>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</si>
  <si>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</si>
  <si>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</si>
  <si>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</si>
  <si>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</si>
  <si>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</si>
  <si>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</si>
  <si>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</si>
  <si>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</si>
  <si>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</si>
  <si>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</si>
  <si>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</si>
  <si>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</si>
  <si>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</si>
  <si>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</si>
  <si>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</si>
  <si>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</si>
  <si>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</si>
  <si>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</si>
  <si>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</si>
  <si>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</si>
  <si>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</si>
  <si>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</si>
  <si>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</si>
  <si>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</si>
  <si>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</si>
  <si>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</si>
  <si>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</si>
  <si>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</si>
  <si>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</si>
  <si>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</si>
  <si>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</si>
  <si>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</si>
  <si>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</si>
  <si>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</si>
  <si>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</si>
  <si>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</si>
  <si>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</si>
  <si>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</si>
  <si>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</si>
  <si>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</si>
  <si>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</si>
  <si>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</si>
  <si>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</si>
  <si>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</si>
  <si>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</si>
  <si>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</si>
  <si>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</si>
  <si>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</si>
  <si>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</si>
  <si>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</si>
  <si>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</si>
  <si>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</si>
  <si>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</si>
  <si>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</si>
  <si>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</si>
  <si>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</si>
  <si>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</si>
  <si>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</si>
  <si>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</si>
  <si>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</si>
  <si>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</si>
  <si>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</si>
  <si>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</si>
  <si>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</si>
  <si>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</si>
  <si>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</si>
  <si>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</si>
  <si>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</si>
  <si>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</si>
  <si>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</si>
  <si>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</si>
  <si>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</si>
  <si>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</si>
  <si>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</si>
  <si>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</si>
  <si>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</si>
  <si>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</si>
  <si>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</si>
  <si>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</si>
  <si>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</si>
  <si>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</si>
  <si>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</si>
  <si>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</si>
  <si>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</si>
  <si>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</si>
  <si>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</si>
  <si>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</si>
  <si>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</si>
  <si>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</si>
  <si>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</si>
  <si>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</si>
  <si>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</si>
  <si>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</si>
  <si>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</si>
  <si>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</si>
  <si>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</si>
  <si>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</si>
  <si>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</si>
  <si>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</si>
  <si>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</si>
  <si>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</si>
  <si>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</si>
  <si>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</si>
  <si>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</si>
  <si>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</si>
  <si>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</si>
  <si>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</si>
  <si>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</si>
  <si>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</si>
  <si>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</si>
  <si>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</si>
  <si>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</si>
  <si>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</si>
  <si>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</si>
  <si>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</si>
  <si>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</si>
  <si>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</si>
  <si>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</si>
  <si>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</si>
  <si>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</si>
  <si>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</si>
  <si>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</si>
  <si>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</si>
  <si>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</si>
  <si>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</si>
  <si>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</si>
  <si>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</si>
  <si>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</si>
  <si>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</si>
  <si>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</si>
  <si>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</si>
  <si>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</si>
  <si>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</si>
  <si>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</si>
  <si>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</si>
  <si>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</si>
  <si>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</si>
  <si>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</si>
  <si>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</si>
  <si>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</si>
  <si>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</si>
  <si>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</si>
  <si>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</si>
  <si>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</si>
  <si>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</si>
  <si>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</si>
  <si>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</si>
  <si>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</si>
  <si>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</si>
  <si>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</si>
  <si>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</si>
  <si>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</si>
  <si>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</si>
  <si>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</si>
  <si>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</si>
  <si>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</si>
  <si>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</si>
  <si>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</si>
  <si>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</si>
  <si>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</si>
  <si>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</si>
  <si>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</si>
  <si>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</si>
  <si>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</si>
  <si>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</si>
  <si>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</si>
  <si>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</si>
  <si>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</si>
  <si>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</si>
  <si>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</si>
  <si>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</si>
  <si>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</si>
  <si>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</si>
  <si>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</si>
  <si>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</si>
  <si>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</si>
  <si>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</si>
  <si>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</si>
  <si>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</si>
  <si>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</si>
  <si>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</si>
  <si>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</si>
  <si>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</si>
  <si>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</si>
  <si>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</si>
  <si>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</si>
  <si>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</si>
  <si>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</si>
  <si>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</si>
  <si>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</si>
  <si>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</si>
  <si>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</si>
  <si>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</si>
  <si>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</si>
  <si>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</si>
  <si>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</si>
  <si>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</si>
  <si>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</si>
  <si>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</si>
  <si>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</si>
  <si>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</si>
  <si>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</si>
  <si>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</si>
  <si>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</si>
  <si>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</si>
  <si>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</si>
  <si>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</si>
  <si>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</si>
  <si>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</si>
  <si>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</si>
  <si>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</si>
  <si>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</si>
  <si>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</si>
  <si>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</si>
  <si>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</si>
  <si>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</si>
  <si>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</si>
  <si>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</si>
  <si>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</si>
  <si>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</si>
  <si>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</si>
  <si>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</si>
  <si>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</si>
  <si>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</si>
  <si>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</si>
  <si>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</si>
  <si>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</si>
  <si>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</si>
  <si>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</si>
  <si>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</si>
  <si>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</si>
  <si>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</si>
  <si>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</si>
  <si>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</si>
  <si>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</si>
  <si>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</si>
  <si>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</si>
  <si>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</si>
  <si>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</si>
  <si>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</si>
  <si>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</si>
  <si>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</si>
  <si>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</si>
  <si>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</si>
  <si>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</si>
  <si>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</si>
  <si>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</si>
  <si>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</si>
  <si>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</si>
  <si>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</si>
  <si>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</si>
  <si>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</si>
  <si>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</si>
  <si>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</si>
  <si>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</si>
  <si>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</si>
  <si>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</si>
  <si>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</si>
  <si>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</si>
  <si>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</si>
  <si>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</si>
  <si>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</si>
  <si>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</si>
  <si>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</si>
  <si>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</si>
  <si>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</si>
  <si>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</si>
  <si>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</si>
  <si>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</si>
  <si>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</si>
  <si>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</si>
  <si>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</si>
  <si>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</si>
  <si>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</si>
  <si>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</si>
  <si>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</si>
  <si>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</si>
  <si>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</si>
  <si>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</si>
  <si>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</si>
  <si>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</si>
  <si>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</si>
  <si>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</si>
  <si>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</si>
  <si>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</si>
  <si>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</si>
  <si>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</si>
  <si>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</si>
  <si>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</si>
  <si>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</si>
  <si>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</si>
  <si>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</si>
  <si>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</si>
  <si>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</si>
  <si>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</si>
  <si>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</si>
  <si>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</si>
  <si>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</si>
  <si>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</si>
  <si>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</si>
  <si>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</si>
  <si>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</si>
  <si>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</si>
  <si>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</si>
  <si>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</si>
  <si>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</si>
  <si>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</si>
  <si>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</si>
  <si>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</si>
  <si>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</si>
  <si>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</si>
  <si>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</si>
  <si>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</si>
  <si>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</si>
  <si>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</si>
  <si>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</si>
  <si>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</si>
  <si>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</si>
  <si>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</si>
  <si>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</si>
  <si>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</si>
  <si>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</si>
  <si>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</si>
  <si>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</si>
  <si>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</si>
  <si>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</si>
  <si>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</si>
  <si>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</si>
  <si>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</si>
  <si>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</si>
  <si>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</si>
  <si>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</si>
  <si>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</si>
  <si>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</si>
  <si>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</si>
  <si>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</si>
  <si>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</si>
  <si>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</si>
  <si>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</si>
  <si>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</si>
  <si>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</si>
  <si>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</si>
  <si>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</si>
  <si>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</si>
  <si>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</si>
  <si>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</si>
  <si>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</si>
  <si>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</si>
  <si>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</si>
  <si>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</si>
  <si>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</si>
  <si>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</si>
  <si>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</si>
  <si>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</si>
  <si>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</si>
  <si>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</si>
  <si>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</si>
  <si>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</si>
  <si>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</si>
  <si>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</si>
  <si>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</si>
  <si>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</si>
  <si>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</si>
  <si>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</si>
  <si>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</si>
  <si>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</si>
  <si>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</si>
  <si>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</si>
  <si>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</si>
  <si>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</si>
  <si>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</si>
  <si>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</si>
  <si>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</si>
  <si>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</si>
  <si>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</si>
  <si>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</si>
  <si>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</si>
  <si>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</si>
  <si>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</si>
  <si>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</si>
  <si>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</si>
  <si>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</si>
  <si>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</si>
  <si>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</si>
  <si>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</si>
  <si>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</si>
  <si>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</si>
  <si>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</si>
  <si>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</si>
  <si>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</si>
  <si>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</si>
  <si>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</si>
  <si>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</si>
  <si>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</si>
  <si>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</si>
  <si>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</si>
  <si>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</si>
  <si>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</si>
  <si>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</si>
  <si>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</si>
  <si>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</si>
  <si>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</si>
  <si>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</si>
  <si>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</si>
  <si>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</si>
  <si>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</si>
  <si>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</si>
  <si>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</si>
  <si>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</si>
  <si>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</si>
  <si>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</si>
  <si>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</si>
  <si>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</si>
  <si>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</si>
  <si>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</si>
  <si>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</si>
  <si>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</si>
  <si>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</si>
  <si>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</si>
  <si>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</si>
  <si>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</si>
  <si>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</si>
  <si>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</si>
  <si>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</si>
  <si>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</si>
  <si>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</si>
  <si>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</si>
  <si>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</si>
  <si>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</si>
  <si>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</si>
  <si>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</si>
  <si>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</si>
  <si>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</si>
  <si>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</si>
  <si>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</si>
  <si>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</si>
  <si>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</si>
  <si>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</si>
  <si>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</si>
  <si>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</si>
  <si>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</si>
  <si>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</si>
  <si>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</si>
  <si>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</si>
  <si>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</si>
  <si>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</si>
  <si>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</si>
  <si>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</si>
  <si>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</si>
  <si>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</si>
  <si>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</si>
  <si>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</si>
  <si>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</si>
  <si>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</si>
  <si>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</si>
  <si>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</si>
  <si>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</si>
  <si>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</si>
  <si>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</si>
  <si>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</si>
  <si>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</si>
  <si>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</si>
  <si>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</si>
  <si>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</si>
  <si>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</si>
  <si>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</si>
  <si>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</si>
  <si>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</si>
  <si>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</si>
  <si>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</si>
  <si>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</si>
  <si>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</si>
  <si>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</si>
  <si>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</si>
  <si>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</si>
  <si>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</si>
  <si>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</si>
  <si>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</si>
  <si>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</si>
  <si>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</si>
  <si>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</si>
  <si>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</si>
  <si>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</si>
  <si>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</si>
  <si>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</si>
  <si>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</si>
  <si>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</si>
  <si>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</si>
  <si>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</si>
  <si>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</si>
  <si>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</si>
  <si>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</si>
  <si>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</si>
  <si>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</si>
  <si>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</si>
  <si>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</si>
  <si>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</si>
  <si>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</si>
  <si>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</si>
  <si>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</si>
  <si>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</si>
  <si>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</si>
  <si>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</si>
  <si>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</si>
  <si>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</si>
  <si>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</si>
  <si>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</si>
  <si>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</si>
  <si>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</si>
  <si>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</si>
  <si>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</si>
  <si>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</si>
  <si>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</si>
  <si>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</si>
  <si>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</si>
  <si>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</si>
  <si>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</si>
  <si>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</si>
  <si>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</si>
  <si>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</si>
  <si>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</si>
  <si>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</si>
  <si>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</si>
  <si>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</si>
  <si>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</si>
  <si>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</si>
  <si>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</si>
  <si>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</si>
  <si>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</si>
  <si>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</si>
  <si>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</si>
  <si>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</si>
  <si>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</si>
  <si>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</si>
  <si>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</si>
  <si>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</si>
  <si>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</si>
  <si>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</si>
  <si>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</si>
  <si>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</si>
  <si>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</si>
  <si>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</si>
  <si>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</si>
  <si>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</si>
  <si>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</si>
  <si>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</si>
  <si>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</si>
  <si>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</si>
  <si>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</si>
  <si>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</si>
  <si>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</si>
  <si>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</si>
  <si>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</si>
  <si>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</si>
  <si>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</si>
  <si>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</si>
  <si>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</si>
  <si>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</si>
  <si>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</si>
  <si>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</si>
  <si>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</si>
  <si>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</si>
  <si>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</si>
  <si>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</si>
  <si>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</si>
  <si>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</si>
  <si>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</si>
  <si>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</si>
  <si>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</si>
  <si>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</si>
  <si>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</si>
  <si>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</si>
  <si>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</si>
  <si>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</si>
  <si>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</si>
  <si>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</si>
  <si>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</si>
  <si>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</si>
  <si>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</si>
  <si>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</si>
  <si>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</si>
  <si>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</si>
  <si>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</si>
  <si>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</si>
  <si>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</si>
  <si>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</si>
  <si>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</si>
  <si>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</si>
  <si>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</si>
  <si>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</si>
  <si>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</si>
  <si>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</si>
  <si>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</si>
  <si>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</si>
  <si>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</si>
  <si>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</si>
  <si>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</si>
  <si>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</si>
  <si>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</si>
  <si>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</si>
  <si>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</si>
  <si>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</si>
  <si>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</si>
  <si>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</si>
  <si>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</si>
  <si>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</si>
  <si>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</si>
  <si>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</si>
  <si>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</si>
  <si>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</si>
  <si>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</si>
  <si>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</si>
  <si>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</si>
  <si>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</si>
  <si>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</si>
  <si>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</si>
  <si>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</si>
  <si>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</si>
  <si>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</si>
  <si>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</si>
  <si>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</si>
  <si>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</si>
  <si>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</si>
  <si>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</si>
  <si>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</si>
  <si>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</si>
  <si>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</si>
  <si>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</si>
  <si>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</si>
  <si>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</si>
  <si>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</si>
  <si>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</si>
  <si>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</si>
  <si>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</si>
  <si>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</si>
  <si>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</si>
  <si>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</si>
  <si>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</si>
  <si>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</si>
  <si>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</si>
  <si>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</si>
  <si>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</si>
  <si>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</si>
  <si>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</si>
  <si>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</si>
  <si>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</si>
  <si>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</si>
  <si>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</si>
  <si>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</si>
  <si>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</si>
  <si>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</si>
  <si>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</si>
  <si>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</si>
  <si>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</si>
  <si>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</si>
  <si>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</si>
  <si>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</si>
  <si>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</si>
  <si>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</si>
  <si>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</si>
  <si>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</si>
  <si>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</si>
  <si>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</si>
  <si>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</si>
  <si>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</si>
  <si>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</si>
  <si>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</si>
  <si>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</si>
  <si>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</si>
  <si>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</si>
  <si>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</si>
  <si>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</si>
  <si>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</si>
  <si>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</si>
  <si>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</si>
  <si>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</si>
  <si>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</si>
  <si>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</si>
  <si>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</si>
  <si>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</si>
  <si>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</si>
  <si>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</si>
  <si>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</si>
  <si>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</si>
  <si>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</si>
  <si>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</si>
  <si>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</si>
  <si>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</si>
  <si>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</si>
  <si>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</si>
  <si>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</si>
  <si>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</si>
  <si>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</si>
  <si>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</si>
  <si>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</si>
  <si>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</si>
  <si>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</si>
  <si>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</si>
  <si>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</si>
  <si>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</si>
  <si>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</si>
  <si>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</si>
  <si>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</si>
  <si>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</si>
  <si>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</si>
  <si>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</si>
  <si>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</si>
  <si>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</si>
  <si>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</si>
  <si>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</si>
  <si>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</si>
  <si>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</si>
  <si>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</si>
  <si>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</si>
  <si>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</si>
  <si>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</si>
  <si>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</si>
  <si>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</si>
  <si>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</si>
  <si>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</si>
  <si>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</si>
  <si>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</si>
  <si>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</si>
  <si>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</si>
  <si>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</si>
  <si>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</si>
  <si>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</si>
  <si>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</si>
  <si>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</si>
  <si>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</si>
  <si>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</si>
  <si>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</si>
  <si>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</si>
  <si>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</si>
  <si>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</si>
  <si>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</si>
  <si>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</si>
  <si>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</si>
  <si>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</si>
  <si>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</si>
  <si>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</si>
  <si>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</si>
  <si>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</si>
  <si>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</si>
  <si>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</si>
  <si>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</si>
  <si>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</si>
  <si>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</si>
  <si>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</si>
  <si>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</si>
  <si>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</si>
  <si>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</si>
  <si>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</si>
  <si>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</si>
  <si>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</si>
  <si>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</si>
  <si>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</si>
  <si>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</si>
  <si>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</si>
  <si>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</si>
  <si>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</si>
  <si>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</si>
  <si>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</si>
  <si>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</si>
  <si>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</si>
  <si>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</si>
  <si>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</si>
  <si>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</si>
  <si>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</si>
  <si>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</si>
  <si>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</si>
  <si>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</si>
  <si>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</si>
  <si>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</si>
  <si>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</si>
  <si>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</si>
  <si>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</si>
  <si>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</si>
  <si>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</si>
  <si>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</si>
  <si>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</si>
  <si>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</si>
  <si>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</si>
  <si>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</si>
  <si>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</si>
  <si>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</si>
  <si>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</si>
  <si>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</si>
  <si>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</si>
  <si>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</si>
  <si>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</si>
  <si>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</si>
  <si>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</si>
  <si>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</si>
  <si>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</si>
  <si>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</si>
  <si>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</si>
  <si>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</si>
  <si>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</si>
  <si>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</si>
  <si>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</si>
  <si>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</si>
  <si>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</si>
  <si>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</si>
  <si>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</si>
  <si>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</si>
  <si>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</si>
  <si>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</si>
  <si>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</si>
  <si>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</si>
  <si>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</si>
  <si>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</si>
  <si>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</si>
  <si>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</si>
  <si>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</si>
  <si>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</si>
  <si>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</si>
  <si>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</si>
  <si>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</si>
  <si>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</si>
  <si>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</si>
  <si>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</si>
  <si>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</si>
  <si>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</si>
  <si>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</si>
  <si>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</si>
  <si>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</si>
  <si>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</si>
  <si>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</si>
  <si>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</si>
  <si>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</si>
  <si>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</si>
  <si>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</si>
  <si>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</si>
  <si>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</si>
  <si>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</si>
  <si>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</si>
  <si>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</si>
  <si>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</si>
  <si>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</si>
  <si>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</si>
  <si>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</si>
  <si>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</si>
  <si>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</si>
  <si>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</si>
  <si>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</si>
  <si>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</si>
  <si>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</si>
  <si>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</si>
  <si>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</si>
  <si>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</si>
  <si>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</si>
  <si>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</si>
  <si>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</si>
  <si>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</si>
  <si>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</si>
  <si>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</si>
  <si>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</si>
  <si>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</si>
  <si>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</si>
  <si>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</si>
  <si>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</si>
  <si>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</si>
  <si>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</si>
  <si>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</si>
  <si>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</si>
  <si>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</si>
  <si>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</si>
  <si>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</si>
  <si>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</si>
  <si>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</si>
  <si>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</si>
  <si>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</si>
  <si>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</si>
  <si>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</si>
  <si>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</si>
  <si>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</si>
  <si>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</si>
  <si>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</si>
  <si>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</si>
  <si>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</si>
  <si>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</si>
  <si>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</si>
  <si>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</si>
  <si>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</si>
  <si>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</si>
  <si>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</si>
  <si>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</si>
  <si>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</si>
  <si>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</si>
  <si>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</si>
  <si>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</si>
  <si>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</si>
  <si>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</si>
  <si>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</si>
  <si>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</si>
  <si>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</si>
  <si>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</si>
  <si>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</si>
  <si>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</si>
  <si>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</si>
  <si>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</si>
  <si>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</si>
  <si>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</si>
  <si>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</si>
  <si>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</si>
  <si>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</si>
  <si>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</si>
  <si>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</si>
  <si>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</si>
  <si>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</si>
  <si>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</si>
  <si>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</si>
  <si>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</si>
  <si>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</si>
  <si>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</si>
  <si>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</si>
  <si>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</si>
  <si>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</si>
  <si>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</si>
  <si>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</si>
  <si>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</si>
  <si>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</si>
  <si>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</si>
  <si>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</si>
  <si>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</si>
  <si>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</si>
  <si>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</si>
  <si>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</si>
  <si>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</si>
  <si>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</si>
  <si>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</si>
  <si>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</si>
  <si>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</si>
  <si>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</si>
  <si>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</si>
  <si>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</si>
  <si>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</si>
  <si>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</si>
  <si>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</si>
  <si>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</si>
  <si>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</si>
  <si>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</si>
  <si>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</si>
  <si>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</si>
  <si>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</si>
  <si>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</si>
  <si>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</si>
  <si>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</si>
  <si>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</si>
  <si>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</si>
  <si>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</si>
  <si>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</si>
  <si>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</si>
  <si>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</si>
  <si>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</si>
  <si>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</si>
  <si>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</si>
  <si>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</si>
  <si>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</si>
  <si>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</si>
  <si>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</si>
  <si>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</si>
  <si>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</si>
  <si>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</si>
  <si>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</si>
  <si>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</si>
  <si>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</si>
  <si>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</si>
  <si>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</si>
  <si>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</si>
  <si>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</si>
  <si>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</si>
  <si>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</si>
  <si>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</si>
  <si>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</si>
  <si>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</si>
  <si>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</si>
  <si>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</si>
  <si>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</si>
  <si>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</si>
  <si>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</si>
  <si>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</si>
  <si>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</si>
  <si>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</si>
  <si>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</si>
  <si>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</si>
  <si>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</si>
  <si>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</si>
  <si>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</si>
  <si>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</si>
  <si>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</si>
  <si>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</si>
  <si>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</si>
  <si>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</si>
  <si>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</si>
  <si>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</si>
  <si>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</si>
  <si>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</si>
  <si>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</si>
  <si>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</si>
  <si>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</si>
  <si>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</si>
  <si>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</si>
  <si>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</si>
  <si>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</si>
  <si>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</si>
  <si>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</si>
  <si>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</si>
  <si>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</si>
  <si>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</si>
  <si>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</si>
  <si>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</si>
  <si>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</si>
  <si>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</si>
  <si>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</si>
  <si>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</si>
  <si>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</si>
  <si>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</si>
  <si>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</si>
  <si>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</si>
  <si>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</si>
  <si>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</si>
  <si>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</si>
  <si>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</si>
  <si>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</si>
  <si>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</si>
  <si>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</si>
  <si>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</si>
  <si>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</si>
  <si>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</si>
  <si>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</si>
  <si>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</si>
  <si>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</si>
  <si>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</si>
  <si>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</si>
  <si>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</si>
  <si>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</si>
  <si>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</si>
  <si>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</si>
  <si>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</si>
  <si>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</si>
  <si>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</si>
  <si>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</si>
  <si>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</si>
  <si>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</si>
  <si>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</si>
  <si>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</si>
  <si>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</si>
  <si>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</si>
  <si>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</si>
  <si>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</si>
  <si>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</si>
  <si>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</si>
  <si>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</si>
  <si>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</si>
  <si>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</si>
  <si>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</si>
  <si>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</si>
  <si>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</si>
  <si>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</si>
  <si>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</si>
  <si>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</si>
  <si>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</si>
  <si>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</si>
  <si>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</si>
  <si>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</si>
  <si>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</si>
  <si>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</si>
  <si>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</si>
  <si>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</si>
  <si>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</si>
  <si>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</si>
  <si>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</si>
  <si>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</si>
  <si>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</si>
  <si>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</si>
  <si>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</si>
  <si>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</si>
  <si>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</si>
  <si>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</si>
  <si>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</si>
  <si>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</si>
  <si>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</si>
  <si>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</si>
  <si>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</si>
  <si>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</si>
  <si>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</si>
  <si>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</si>
  <si>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</si>
  <si>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</si>
  <si>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</si>
  <si>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</si>
  <si>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</si>
  <si>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</si>
  <si>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</si>
  <si>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</si>
  <si>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</si>
  <si>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</si>
  <si>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</si>
  <si>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</si>
  <si>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</si>
  <si>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</si>
  <si>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</si>
  <si>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</si>
  <si>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</si>
  <si>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</si>
  <si>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</si>
  <si>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</si>
  <si>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</si>
  <si>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</si>
  <si>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</si>
  <si>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</si>
  <si>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</si>
  <si>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</si>
  <si>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</si>
  <si>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</si>
  <si>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</si>
  <si>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</si>
  <si>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</si>
  <si>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</si>
  <si>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</si>
  <si>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</si>
  <si>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</si>
  <si>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</si>
  <si>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</si>
  <si>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</si>
  <si>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</si>
  <si>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</si>
  <si>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</si>
  <si>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</si>
  <si>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</si>
  <si>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</si>
  <si>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</si>
  <si>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</si>
  <si>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</si>
  <si>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</si>
  <si>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</si>
  <si>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</si>
  <si>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</si>
  <si>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</si>
  <si>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</si>
  <si>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</si>
  <si>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</si>
  <si>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</si>
  <si>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</si>
  <si>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</si>
  <si>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</si>
  <si>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</si>
  <si>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</si>
  <si>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</si>
  <si>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</si>
  <si>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</si>
  <si>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</si>
  <si>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</si>
  <si>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</si>
  <si>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</si>
  <si>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</si>
  <si>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</si>
  <si>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</si>
  <si>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</si>
  <si>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</si>
  <si>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</si>
  <si>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</si>
  <si>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</si>
  <si>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</si>
  <si>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</si>
  <si>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</si>
  <si>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</si>
  <si>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</si>
  <si>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</si>
  <si>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</si>
  <si>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</si>
  <si>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</si>
  <si>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</si>
  <si>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</si>
  <si>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</si>
  <si>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</si>
  <si>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</si>
  <si>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</si>
  <si>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</si>
  <si>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</si>
  <si>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</si>
  <si>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</si>
  <si>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</si>
  <si>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</si>
  <si>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</si>
  <si>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</si>
  <si>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</si>
  <si>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</si>
  <si>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</si>
  <si>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</si>
  <si>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</si>
  <si>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</si>
  <si>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</si>
  <si>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</si>
  <si>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</si>
  <si>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</si>
  <si>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</si>
  <si>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</si>
  <si>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</si>
  <si>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</si>
  <si>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</si>
  <si>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</si>
  <si>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</si>
  <si>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</si>
  <si>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</si>
  <si>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</si>
  <si>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</si>
  <si>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</si>
  <si>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</si>
  <si>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</si>
  <si>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</si>
  <si>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</si>
  <si>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</si>
  <si>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</si>
  <si>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</si>
  <si>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</si>
  <si>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</si>
  <si>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</si>
  <si>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</si>
  <si>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</si>
  <si>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</si>
  <si>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</si>
  <si>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</si>
  <si>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</si>
  <si>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</si>
  <si>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</si>
  <si>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</si>
  <si>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</si>
  <si>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</si>
  <si>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</si>
  <si>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</si>
  <si>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</si>
  <si>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</si>
  <si>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</si>
  <si>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</si>
  <si>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</si>
  <si>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</si>
  <si>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</si>
  <si>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</si>
  <si>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</si>
  <si>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</si>
  <si>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</si>
  <si>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</si>
  <si>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</si>
  <si>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</si>
  <si>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</si>
  <si>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</si>
  <si>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</si>
  <si>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</si>
  <si>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</si>
  <si>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</si>
  <si>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</si>
  <si>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</si>
  <si>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</si>
  <si>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</si>
  <si>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</si>
  <si>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</si>
  <si>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</si>
  <si>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</si>
  <si>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</si>
  <si>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</si>
  <si>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</si>
  <si>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</si>
  <si>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</si>
  <si>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</si>
  <si>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</si>
  <si>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</si>
  <si>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</si>
  <si>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</si>
  <si>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</si>
  <si>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</si>
  <si>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</si>
  <si>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</si>
  <si>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</si>
  <si>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</si>
  <si>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</si>
  <si>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</si>
  <si>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</si>
  <si>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</si>
  <si>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</si>
  <si>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</si>
  <si>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</si>
  <si>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</si>
  <si>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</si>
  <si>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</si>
  <si>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</si>
  <si>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</si>
  <si>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</si>
  <si>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</si>
  <si>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</si>
  <si>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</si>
  <si>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</si>
  <si>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</si>
  <si>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</si>
  <si>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</si>
  <si>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</si>
  <si>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</si>
  <si>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</si>
  <si>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</si>
  <si>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</si>
  <si>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</si>
  <si>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</si>
  <si>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</si>
  <si>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</si>
  <si>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</si>
  <si>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</si>
  <si>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</si>
  <si>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</si>
  <si>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</si>
  <si>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</si>
  <si>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</si>
  <si>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</si>
  <si>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</si>
  <si>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</si>
  <si>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</si>
  <si>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</si>
  <si>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</si>
  <si>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</si>
  <si>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</si>
  <si>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</si>
  <si>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</si>
  <si>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</si>
  <si>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</si>
  <si>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</si>
  <si>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</si>
  <si>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</si>
  <si>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</si>
  <si>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</si>
  <si>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</si>
  <si>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</si>
  <si>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</si>
  <si>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</si>
  <si>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</si>
  <si>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</si>
  <si>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</si>
  <si>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</si>
  <si>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</si>
  <si>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</si>
  <si>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</si>
  <si>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</si>
  <si>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</si>
  <si>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</si>
  <si>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</si>
  <si>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</si>
  <si>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</si>
  <si>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</si>
  <si>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</si>
  <si>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</si>
  <si>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</si>
  <si>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</si>
  <si>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</si>
  <si>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</si>
  <si>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</si>
  <si>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</si>
  <si>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</si>
  <si>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</si>
  <si>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</si>
  <si>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</si>
  <si>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</si>
  <si>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</si>
  <si>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</si>
  <si>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</si>
  <si>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</si>
  <si>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</si>
  <si>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</si>
  <si>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</si>
  <si>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</si>
  <si>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</si>
  <si>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</si>
  <si>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</si>
  <si>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</si>
  <si>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</si>
  <si>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</si>
  <si>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</si>
  <si>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</si>
  <si>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</si>
  <si>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</si>
  <si>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</si>
  <si>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</si>
  <si>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</si>
  <si>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</si>
  <si>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</si>
  <si>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</si>
  <si>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</si>
  <si>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</si>
  <si>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</si>
  <si>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</si>
  <si>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</si>
  <si>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</si>
  <si>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</si>
  <si>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</si>
  <si>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</si>
  <si>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</si>
  <si>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</si>
  <si>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</si>
  <si>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</si>
  <si>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</si>
  <si>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</si>
  <si>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</si>
  <si>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</si>
  <si>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</si>
  <si>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</si>
  <si>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</si>
  <si>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</si>
  <si>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</si>
  <si>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</si>
  <si>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</si>
  <si>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</si>
  <si>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</si>
  <si>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</si>
  <si>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</si>
  <si>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</si>
  <si>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</si>
  <si>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</si>
  <si>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</si>
  <si>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</si>
  <si>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</si>
  <si>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</si>
  <si>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</si>
  <si>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</si>
  <si>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</si>
  <si>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</si>
  <si>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</si>
  <si>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</si>
  <si>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</si>
  <si>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</si>
  <si>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</si>
  <si>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</si>
  <si>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</si>
  <si>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</si>
  <si>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</si>
  <si>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</si>
  <si>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</si>
  <si>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</si>
  <si>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</si>
  <si>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</si>
  <si>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</si>
  <si>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</si>
  <si>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</si>
  <si>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</si>
  <si>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</si>
  <si>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</si>
  <si>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</si>
  <si>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</si>
  <si>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</si>
  <si>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</si>
  <si>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</si>
  <si>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</si>
  <si>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</si>
  <si>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</si>
  <si>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</si>
  <si>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</si>
  <si>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</si>
  <si>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</si>
  <si>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</si>
  <si>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</si>
  <si>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</si>
  <si>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</si>
  <si>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</si>
  <si>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</si>
  <si>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</si>
  <si>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</si>
  <si>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</si>
  <si>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</si>
  <si>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</si>
  <si>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</si>
  <si>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</si>
  <si>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</si>
  <si>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</si>
  <si>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</si>
  <si>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</si>
  <si>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</si>
  <si>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</si>
  <si>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</si>
  <si>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</si>
  <si>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</si>
  <si>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</si>
  <si>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</si>
  <si>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</si>
  <si>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</si>
  <si>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</si>
  <si>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</si>
  <si>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</si>
  <si>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</si>
  <si>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</si>
  <si>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</si>
  <si>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</si>
  <si>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</si>
  <si>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</si>
  <si>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</si>
  <si>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</si>
  <si>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</si>
  <si>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</si>
  <si>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</si>
  <si>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</si>
  <si>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</si>
  <si>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</si>
  <si>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</si>
  <si>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</si>
  <si>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</si>
  <si>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</si>
  <si>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</si>
  <si>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</si>
  <si>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</si>
  <si>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</si>
  <si>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</si>
  <si>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</si>
  <si>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</si>
  <si>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</si>
  <si>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</si>
  <si>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</si>
  <si>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</si>
  <si>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</si>
  <si>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</si>
  <si>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</si>
  <si>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</si>
  <si>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</si>
  <si>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</si>
  <si>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</si>
  <si>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</si>
  <si>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</si>
  <si>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</si>
  <si>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</si>
  <si>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</si>
  <si>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</si>
  <si>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</si>
  <si>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</si>
  <si>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</si>
  <si>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</si>
  <si>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</si>
  <si>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</si>
  <si>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</si>
  <si>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</si>
  <si>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</si>
  <si>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</si>
  <si>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</si>
  <si>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</si>
  <si>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</si>
  <si>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</si>
  <si>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</si>
  <si>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</si>
  <si>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</si>
  <si>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</si>
  <si>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</si>
  <si>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</si>
  <si>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</si>
  <si>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</si>
  <si>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</si>
  <si>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</si>
  <si>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</si>
  <si>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</si>
  <si>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</si>
  <si>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</si>
  <si>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</si>
  <si>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</si>
  <si>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</si>
  <si>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</si>
  <si>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</si>
  <si>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</si>
  <si>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</si>
  <si>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</si>
  <si>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</si>
  <si>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</si>
  <si>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</si>
  <si>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</si>
  <si>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</si>
  <si>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</si>
  <si>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</si>
  <si>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</si>
  <si>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</si>
  <si>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</si>
  <si>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</si>
  <si>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</si>
  <si>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</si>
  <si>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</si>
  <si>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</si>
  <si>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</si>
  <si>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</si>
  <si>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</si>
  <si>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</si>
  <si>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</si>
  <si>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</si>
  <si>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</si>
  <si>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</si>
  <si>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</si>
  <si>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</si>
  <si>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</si>
  <si>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</si>
  <si>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</si>
  <si>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</si>
  <si>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</si>
  <si>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</si>
  <si>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</si>
  <si>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</si>
  <si>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</si>
  <si>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</si>
  <si>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</si>
  <si>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</si>
  <si>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</si>
  <si>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</si>
  <si>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</si>
  <si>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</si>
  <si>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</si>
  <si>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</si>
  <si>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</si>
  <si>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</si>
  <si>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</si>
  <si>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</si>
  <si>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</si>
  <si>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</si>
  <si>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</si>
  <si>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</si>
  <si>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</si>
  <si>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</si>
  <si>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</si>
  <si>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</si>
  <si>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</si>
  <si>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</si>
  <si>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</si>
  <si>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</si>
  <si>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</si>
  <si>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</si>
  <si>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</si>
  <si>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</si>
  <si>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</si>
  <si>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</si>
  <si>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</si>
  <si>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</si>
  <si>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</si>
  <si>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</si>
  <si>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</si>
  <si>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</si>
  <si>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</si>
  <si>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</si>
  <si>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</si>
  <si>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</si>
  <si>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</si>
  <si>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</si>
  <si>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</si>
  <si>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</si>
  <si>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</si>
  <si>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</si>
  <si>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</si>
  <si>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</si>
  <si>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</si>
  <si>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</si>
  <si>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</si>
  <si>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</si>
  <si>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</si>
  <si>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</si>
  <si>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</si>
  <si>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</si>
  <si>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</si>
  <si>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</si>
  <si>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</si>
  <si>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</si>
  <si>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</si>
  <si>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</si>
  <si>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</si>
  <si>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</si>
  <si>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</si>
  <si>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</si>
  <si>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</si>
  <si>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</si>
  <si>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</si>
  <si>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</si>
  <si>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</si>
  <si>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</si>
  <si>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</si>
  <si>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</si>
  <si>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</si>
  <si>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</si>
  <si>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</si>
  <si>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</si>
  <si>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</si>
  <si>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</si>
  <si>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</si>
  <si>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</si>
  <si>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</si>
  <si>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</si>
  <si>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</si>
  <si>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</si>
  <si>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</si>
  <si>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</si>
  <si>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</si>
  <si>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</si>
  <si>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</si>
  <si>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</si>
  <si>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</si>
  <si>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</si>
  <si>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</si>
  <si>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</si>
  <si>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</si>
  <si>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</si>
  <si>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</si>
  <si>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</si>
  <si>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</si>
  <si>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</si>
  <si>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</si>
  <si>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</si>
  <si>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</si>
  <si>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</si>
  <si>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</si>
  <si>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</si>
  <si>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</si>
  <si>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</si>
  <si>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</si>
  <si>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</si>
  <si>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</si>
  <si>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</si>
  <si>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</si>
  <si>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</si>
  <si>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</si>
  <si>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</si>
  <si>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</si>
  <si>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</si>
  <si>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</si>
  <si>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</si>
  <si>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</si>
  <si>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</si>
  <si>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</si>
  <si>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</si>
  <si>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</si>
  <si>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</si>
  <si>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</si>
  <si>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</si>
  <si>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</si>
  <si>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</si>
  <si>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</si>
  <si>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</si>
  <si>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</si>
  <si>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</si>
  <si>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</si>
  <si>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</si>
  <si>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</si>
  <si>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</si>
  <si>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</si>
  <si>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</si>
  <si>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</si>
  <si>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</si>
  <si>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</si>
  <si>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</si>
  <si>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</si>
  <si>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</si>
  <si>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</si>
  <si>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</si>
  <si>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</si>
  <si>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</si>
  <si>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</si>
  <si>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</si>
  <si>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</si>
  <si>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</si>
  <si>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</si>
  <si>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</si>
  <si>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</si>
  <si>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</si>
  <si>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</si>
  <si>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</si>
  <si>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</si>
  <si>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</si>
  <si>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</si>
  <si>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</si>
  <si>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</si>
  <si>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</si>
  <si>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</si>
  <si>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</si>
  <si>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</si>
  <si>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</si>
  <si>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</si>
  <si>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</si>
  <si>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</si>
  <si>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</si>
  <si>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</si>
  <si>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</si>
  <si>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</si>
  <si>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</si>
  <si>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</si>
  <si>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</si>
  <si>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</si>
  <si>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</si>
  <si>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</si>
  <si>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</si>
  <si>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</si>
  <si>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</si>
  <si>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</si>
  <si>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</si>
  <si>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</si>
  <si>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</si>
  <si>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</si>
  <si>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</si>
  <si>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</si>
  <si>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</si>
  <si>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</si>
  <si>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</si>
  <si>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</si>
  <si>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</si>
  <si>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</si>
  <si>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</si>
  <si>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</si>
  <si>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</si>
  <si>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</si>
  <si>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</si>
  <si>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</si>
  <si>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</si>
  <si>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</si>
  <si>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</si>
  <si>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</si>
  <si>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</si>
  <si>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</si>
  <si>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</si>
  <si>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</si>
  <si>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</si>
  <si>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</si>
  <si>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</si>
  <si>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</si>
  <si>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</si>
  <si>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</si>
  <si>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</si>
  <si>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</si>
  <si>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</si>
  <si>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</si>
  <si>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</si>
  <si>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</si>
  <si>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</si>
  <si>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</si>
  <si>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</si>
  <si>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</si>
  <si>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</si>
  <si>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</si>
  <si>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</si>
  <si>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</si>
  <si>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</si>
  <si>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</si>
  <si>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</si>
  <si>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</si>
  <si>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</si>
  <si>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</si>
  <si>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</si>
  <si>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</si>
  <si>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</si>
  <si>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</si>
  <si>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</si>
  <si>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</si>
  <si>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</si>
  <si>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</si>
  <si>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</si>
  <si>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</si>
  <si>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</si>
  <si>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</si>
  <si>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</si>
  <si>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</si>
  <si>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</si>
  <si>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</si>
  <si>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</si>
  <si>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</si>
  <si>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</si>
  <si>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</si>
  <si>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</si>
  <si>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</si>
  <si>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</si>
  <si>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</si>
  <si>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</si>
  <si>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</si>
  <si>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</si>
  <si>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</si>
  <si>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</si>
  <si>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</si>
  <si>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</si>
  <si>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</si>
  <si>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</si>
  <si>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</si>
  <si>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</si>
  <si>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</si>
  <si>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</si>
  <si>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</si>
  <si>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</si>
  <si>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</si>
  <si>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</si>
  <si>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</si>
  <si>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</si>
  <si>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</si>
  <si>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</si>
  <si>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</si>
  <si>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</si>
  <si>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</si>
  <si>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</si>
  <si>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</si>
  <si>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</si>
  <si>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</si>
  <si>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</si>
  <si>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</si>
  <si>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</si>
  <si>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</si>
  <si>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</si>
  <si>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</si>
  <si>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</si>
  <si>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</si>
  <si>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</si>
  <si>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</si>
  <si>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</si>
  <si>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</si>
  <si>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</si>
  <si>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</si>
  <si>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</si>
  <si>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</si>
  <si>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</si>
  <si>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</si>
  <si>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</si>
  <si>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</si>
  <si>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</si>
  <si>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</si>
  <si>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</si>
  <si>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</si>
  <si>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</si>
  <si>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</si>
  <si>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</si>
  <si>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</si>
  <si>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</si>
  <si>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</si>
  <si>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</si>
  <si>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</si>
  <si>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</si>
  <si>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</si>
  <si>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</si>
  <si>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</si>
  <si>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</si>
  <si>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</si>
  <si>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</si>
  <si>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</si>
  <si>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</si>
  <si>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</si>
  <si>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</si>
  <si>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</si>
  <si>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</si>
  <si>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</si>
  <si>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</si>
  <si>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</si>
  <si>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</si>
  <si>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</si>
  <si>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</si>
  <si>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</si>
  <si>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</si>
  <si>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</si>
  <si>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</si>
  <si>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</si>
  <si>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</si>
  <si>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</si>
  <si>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</si>
  <si>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</si>
  <si>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</si>
  <si>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</si>
  <si>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</si>
  <si>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</si>
  <si>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</si>
  <si>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</si>
  <si>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</si>
  <si>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</si>
  <si>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</si>
  <si>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</si>
  <si>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</si>
  <si>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</si>
  <si>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</si>
  <si>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</si>
  <si>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</si>
  <si>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</si>
  <si>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</si>
  <si>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</si>
  <si>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</si>
  <si>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</si>
  <si>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</si>
  <si>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</si>
  <si>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</si>
  <si>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</si>
  <si>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</si>
  <si>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</si>
  <si>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</si>
  <si>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</si>
  <si>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</si>
  <si>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</si>
  <si>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</si>
  <si>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</si>
  <si>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</si>
  <si>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</si>
  <si>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</si>
  <si>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</si>
  <si>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</si>
  <si>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</si>
  <si>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</si>
  <si>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</si>
  <si>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</si>
  <si>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</si>
  <si>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</si>
  <si>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</si>
  <si>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</si>
  <si>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</si>
  <si>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</si>
  <si>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</si>
  <si>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</si>
  <si>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</si>
  <si>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</si>
  <si>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</si>
  <si>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</si>
  <si>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</si>
  <si>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</si>
  <si>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</si>
  <si>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</si>
  <si>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</si>
  <si>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</si>
  <si>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</si>
  <si>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</si>
  <si>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</si>
  <si>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</si>
  <si>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</si>
  <si>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</si>
  <si>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</si>
  <si>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</si>
  <si>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</si>
  <si>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</si>
  <si>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</si>
  <si>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</si>
  <si>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</si>
  <si>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</si>
  <si>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</si>
  <si>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</si>
  <si>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</si>
  <si>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</si>
  <si>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</si>
  <si>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</si>
  <si>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</si>
  <si>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</si>
  <si>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</si>
  <si>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</si>
  <si>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</si>
  <si>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</si>
  <si>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</si>
  <si>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</si>
  <si>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</si>
  <si>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</si>
  <si>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</si>
  <si>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</si>
  <si>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</si>
  <si>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</si>
  <si>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</si>
  <si>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</si>
  <si>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</si>
  <si>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</si>
  <si>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</si>
  <si>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</si>
  <si>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</si>
  <si>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</si>
  <si>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</si>
  <si>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</si>
  <si>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</si>
  <si>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</si>
  <si>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</si>
  <si>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</si>
  <si>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</si>
  <si>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</si>
  <si>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</si>
  <si>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</si>
  <si>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</si>
  <si>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</si>
  <si>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</si>
  <si>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</si>
  <si>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</si>
  <si>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</si>
  <si>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</si>
  <si>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</si>
  <si>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</si>
  <si>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</si>
  <si>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</si>
  <si>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</si>
  <si>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</si>
  <si>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</si>
  <si>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</si>
  <si>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</si>
  <si>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</si>
  <si>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</si>
  <si>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</si>
  <si>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</si>
  <si>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</si>
  <si>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</si>
  <si>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</si>
  <si>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</si>
  <si>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</si>
  <si>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</si>
  <si>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</si>
  <si>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</si>
  <si>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</si>
  <si>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</si>
  <si>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</si>
  <si>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</si>
  <si>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</si>
  <si>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</si>
  <si>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</si>
  <si>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</si>
  <si>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</si>
  <si>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</si>
  <si>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</si>
  <si>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</si>
  <si>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</si>
  <si>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</si>
  <si>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</si>
  <si>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</si>
  <si>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</si>
  <si>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</si>
  <si>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</si>
  <si>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</si>
  <si>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</si>
  <si>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</si>
  <si>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</si>
  <si>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</si>
  <si>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</si>
  <si>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</si>
  <si>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</si>
  <si>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</si>
  <si>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</si>
  <si>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</si>
  <si>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</si>
  <si>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</si>
  <si>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</si>
  <si>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</si>
  <si>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</si>
  <si>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</si>
  <si>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</si>
  <si>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</si>
  <si>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</si>
  <si>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</si>
  <si>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</si>
  <si>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</si>
  <si>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</si>
  <si>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</si>
  <si>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</si>
  <si>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</si>
  <si>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</si>
  <si>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</si>
  <si>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</si>
  <si>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</si>
  <si>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</si>
  <si>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</si>
  <si>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</si>
  <si>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</si>
  <si>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</si>
  <si>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</si>
  <si>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</si>
  <si>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</si>
  <si>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</si>
  <si>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</si>
  <si>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</si>
  <si>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</si>
  <si>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</si>
  <si>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</si>
  <si>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</si>
  <si>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</si>
  <si>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</si>
  <si>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</si>
  <si>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</si>
  <si>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</si>
  <si>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</si>
  <si>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</si>
  <si>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</si>
  <si>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</si>
  <si>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</si>
  <si>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</si>
  <si>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</si>
  <si>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</si>
  <si>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</si>
  <si>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</si>
  <si>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</si>
  <si>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</si>
  <si>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</si>
  <si>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</si>
  <si>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</si>
  <si>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</si>
  <si>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</si>
  <si>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</si>
  <si>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</si>
  <si>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</si>
  <si>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</si>
  <si>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</si>
  <si>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</si>
  <si>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</si>
  <si>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</si>
  <si>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</si>
  <si>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</si>
  <si>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</si>
  <si>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</si>
  <si>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</si>
  <si>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</si>
  <si>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</si>
  <si>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</si>
  <si>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</si>
  <si>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</si>
  <si>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</si>
  <si>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</si>
  <si>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</si>
  <si>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</si>
  <si>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</si>
  <si>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</si>
  <si>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</si>
  <si>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</si>
  <si>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</si>
  <si>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</si>
  <si>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</si>
  <si>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</si>
  <si>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</si>
  <si>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</si>
  <si>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</si>
  <si>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</si>
  <si>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</si>
  <si>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</si>
  <si>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</si>
  <si>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</si>
  <si>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</si>
  <si>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</si>
  <si>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</si>
  <si>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</si>
  <si>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</si>
  <si>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</si>
  <si>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</si>
  <si>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</si>
  <si>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</si>
  <si>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</si>
  <si>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</si>
  <si>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</si>
  <si>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</si>
  <si>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</si>
  <si>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</si>
  <si>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</si>
  <si>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</si>
  <si>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</si>
  <si>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</si>
  <si>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</si>
  <si>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</si>
  <si>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</si>
  <si>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</si>
  <si>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</si>
  <si>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</si>
  <si>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</si>
  <si>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</si>
  <si>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</si>
  <si>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</si>
  <si>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</si>
  <si>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</si>
  <si>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</si>
  <si>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</si>
  <si>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</si>
  <si>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</si>
  <si>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</si>
  <si>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</si>
  <si>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</si>
  <si>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</si>
  <si>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</si>
  <si>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</si>
  <si>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</si>
  <si>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</si>
  <si>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</si>
  <si>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</si>
  <si>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</si>
  <si>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</si>
  <si>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</si>
  <si>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</si>
  <si>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</si>
  <si>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</si>
  <si>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</si>
  <si>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</si>
  <si>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</si>
  <si>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</si>
  <si>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</si>
  <si>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</si>
  <si>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</si>
  <si>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</si>
  <si>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</si>
  <si>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</si>
  <si>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</si>
  <si>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</si>
  <si>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</si>
  <si>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</si>
  <si>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</si>
  <si>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</si>
  <si>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</si>
  <si>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</si>
  <si>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</si>
  <si>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</si>
  <si>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</si>
  <si>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</si>
  <si>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</si>
  <si>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</si>
  <si>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</si>
  <si>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</si>
  <si>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</si>
  <si>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</si>
  <si>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</si>
  <si>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</si>
  <si>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</si>
  <si>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</si>
  <si>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</si>
  <si>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</si>
  <si>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</si>
  <si>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</si>
  <si>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</si>
  <si>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</si>
  <si>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</si>
  <si>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</si>
  <si>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</si>
  <si>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</si>
  <si>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</si>
  <si>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</si>
  <si>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</si>
  <si>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</si>
  <si>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</si>
  <si>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</si>
  <si>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</si>
  <si>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</si>
  <si>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</si>
  <si>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</si>
  <si>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</si>
  <si>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</si>
  <si>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</si>
  <si>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</si>
  <si>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</si>
  <si>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</si>
  <si>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</si>
  <si>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</si>
  <si>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</si>
  <si>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</si>
  <si>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</si>
  <si>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</si>
  <si>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</si>
  <si>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</si>
  <si>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</si>
  <si>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</si>
  <si>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</si>
  <si>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</si>
  <si>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</si>
  <si>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</si>
  <si>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</si>
  <si>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</si>
  <si>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</si>
  <si>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</si>
  <si>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</si>
  <si>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</si>
  <si>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</si>
  <si>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</si>
  <si>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</si>
  <si>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</si>
  <si>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</si>
  <si>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</si>
  <si>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</si>
  <si>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</si>
  <si>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</si>
  <si>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</si>
  <si>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</si>
  <si>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</si>
  <si>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</si>
  <si>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</si>
  <si>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</si>
  <si>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</si>
  <si>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</si>
  <si>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</si>
  <si>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</si>
  <si>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</si>
  <si>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</si>
  <si>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</si>
  <si>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</si>
  <si>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</si>
  <si>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</si>
  <si>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</si>
  <si>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</si>
  <si>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</si>
  <si>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</si>
  <si>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</si>
  <si>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</si>
  <si>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</si>
  <si>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</si>
  <si>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</si>
  <si>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</si>
  <si>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</si>
  <si>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</si>
  <si>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</si>
  <si>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</si>
  <si>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</si>
  <si>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</si>
  <si>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</si>
  <si>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</si>
  <si>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</si>
  <si>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</si>
  <si>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</si>
  <si>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</si>
  <si>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</si>
  <si>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</si>
  <si>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</si>
  <si>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</si>
  <si>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</si>
  <si>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</si>
  <si>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</si>
  <si>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</si>
  <si>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</si>
  <si>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</si>
  <si>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</si>
  <si>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</si>
  <si>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</si>
  <si>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</si>
  <si>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</si>
  <si>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</si>
  <si>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</si>
  <si>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</si>
  <si>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</si>
  <si>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</si>
  <si>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</si>
  <si>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</si>
  <si>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</si>
  <si>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</si>
  <si>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</si>
  <si>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</si>
  <si>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</si>
  <si>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</si>
  <si>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</si>
  <si>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</si>
  <si>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</si>
  <si>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</si>
  <si>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</si>
  <si>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</si>
  <si>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</si>
  <si>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</si>
  <si>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</si>
  <si>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</si>
  <si>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</si>
  <si>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</si>
  <si>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</si>
  <si>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</si>
  <si>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</si>
  <si>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</si>
  <si>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</si>
  <si>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</si>
  <si>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</si>
  <si>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</si>
  <si>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</si>
  <si>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</si>
  <si>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</si>
  <si>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</si>
  <si>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</si>
  <si>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</si>
  <si>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</si>
  <si>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</si>
  <si>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</si>
  <si>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</si>
  <si>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</si>
  <si>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</si>
  <si>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</si>
  <si>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</si>
  <si>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</si>
  <si>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</si>
  <si>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</si>
  <si>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</si>
  <si>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</si>
  <si>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</si>
  <si>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</si>
  <si>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</si>
  <si>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</si>
  <si>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</si>
  <si>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</si>
  <si>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</si>
  <si>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</si>
  <si>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</si>
  <si>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</si>
  <si>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</si>
  <si>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</si>
  <si>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</si>
  <si>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</si>
  <si>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</si>
  <si>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</si>
  <si>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</si>
  <si>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</si>
  <si>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</si>
  <si>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</si>
  <si>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</si>
  <si>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</si>
  <si>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</si>
  <si>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</si>
  <si>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</si>
  <si>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</si>
  <si>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</si>
  <si>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</si>
  <si>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</si>
  <si>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</si>
  <si>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</si>
  <si>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</si>
  <si>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</si>
  <si>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</si>
  <si>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</si>
  <si>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</si>
  <si>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</si>
  <si>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</si>
  <si>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</si>
  <si>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</si>
  <si>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</si>
  <si>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</si>
  <si>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</si>
  <si>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</si>
  <si>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</si>
  <si>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</si>
  <si>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</si>
  <si>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</si>
  <si>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</si>
  <si>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</si>
  <si>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</si>
  <si>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</si>
  <si>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</si>
  <si>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</si>
  <si>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</si>
  <si>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</si>
  <si>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</si>
  <si>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</si>
  <si>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</si>
  <si>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</si>
  <si>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</si>
  <si>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</si>
  <si>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</si>
  <si>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</si>
  <si>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</si>
  <si>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</si>
  <si>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</si>
  <si>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</si>
  <si>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</si>
  <si>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</si>
  <si>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</si>
  <si>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</si>
  <si>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</si>
  <si>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</si>
  <si>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</si>
  <si>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</si>
  <si>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</si>
  <si>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</si>
  <si>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</si>
  <si>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</si>
  <si>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</si>
  <si>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</si>
  <si>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</si>
  <si>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</si>
  <si>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</si>
  <si>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</si>
  <si>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</si>
  <si>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</si>
  <si>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</si>
  <si>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</si>
  <si>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</si>
  <si>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</si>
  <si>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</si>
  <si>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</si>
  <si>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</si>
  <si>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</si>
  <si>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</si>
  <si>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</si>
  <si>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</si>
  <si>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</si>
  <si>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</si>
  <si>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</si>
  <si>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</si>
  <si>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</si>
  <si>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</si>
  <si>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</si>
  <si>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</si>
  <si>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</si>
  <si>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</si>
  <si>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</si>
  <si>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</si>
  <si>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</si>
  <si>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</si>
  <si>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</si>
  <si>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</si>
  <si>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</si>
  <si>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</si>
  <si>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</si>
  <si>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</si>
  <si>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</si>
  <si>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</si>
  <si>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</si>
  <si>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</si>
  <si>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</si>
  <si>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</si>
  <si>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</si>
  <si>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</si>
  <si>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</si>
  <si>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</si>
  <si>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</si>
  <si>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</si>
  <si>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</si>
  <si>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</si>
  <si>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</si>
  <si>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</si>
  <si>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</si>
  <si>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</si>
  <si>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</si>
  <si>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</si>
  <si>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</si>
  <si>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</si>
  <si>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</si>
  <si>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</si>
  <si>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</si>
  <si>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</si>
  <si>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</si>
  <si>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</si>
  <si>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</si>
  <si>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</si>
  <si>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</si>
  <si>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</si>
  <si>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</si>
  <si>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</si>
  <si>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</si>
  <si>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</si>
  <si>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</si>
  <si>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</si>
  <si>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</si>
  <si>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</si>
  <si>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</si>
  <si>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</si>
  <si>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</si>
  <si>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</si>
  <si>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</si>
  <si>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</si>
  <si>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</si>
  <si>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</si>
  <si>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</si>
  <si>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</si>
  <si>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</si>
  <si>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</si>
  <si>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</si>
  <si>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</si>
  <si>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</si>
  <si>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</si>
  <si>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</si>
  <si>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</si>
  <si>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</si>
  <si>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</si>
  <si>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</si>
  <si>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</si>
  <si>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</si>
  <si>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</si>
  <si>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</si>
  <si>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</si>
  <si>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</si>
  <si>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</si>
  <si>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</si>
  <si>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</si>
  <si>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</si>
  <si>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</si>
  <si>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</si>
  <si>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</si>
  <si>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</si>
  <si>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</si>
  <si>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</si>
  <si>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</si>
  <si>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</si>
  <si>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</si>
  <si>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</si>
  <si>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</si>
  <si>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</si>
  <si>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</si>
  <si>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</si>
  <si>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</si>
  <si>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</si>
  <si>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</si>
  <si>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</si>
  <si>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</si>
  <si>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</si>
  <si>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</si>
  <si>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</si>
  <si>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</si>
  <si>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</si>
  <si>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</si>
  <si>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</si>
  <si>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</si>
  <si>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</si>
  <si>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</si>
  <si>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</si>
  <si>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</si>
  <si>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</si>
  <si>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</si>
  <si>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</si>
  <si>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</si>
  <si>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</si>
  <si>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</si>
  <si>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</si>
  <si>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</si>
  <si>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</si>
  <si>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</si>
  <si>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</si>
  <si>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</si>
  <si>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</si>
  <si>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</si>
  <si>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</si>
  <si>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</si>
  <si>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</si>
  <si>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</si>
  <si>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</si>
  <si>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</si>
  <si>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</si>
  <si>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</si>
  <si>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</si>
  <si>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</si>
  <si>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</si>
  <si>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</si>
  <si>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</si>
  <si>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</si>
  <si>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</si>
  <si>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</si>
  <si>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</si>
  <si>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</si>
  <si>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</si>
  <si>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</si>
  <si>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</si>
  <si>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</si>
  <si>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</si>
  <si>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</si>
  <si>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</si>
  <si>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</si>
  <si>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</si>
  <si>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</si>
  <si>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</si>
  <si>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</si>
  <si>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</si>
  <si>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</si>
  <si>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</si>
  <si>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</si>
  <si>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</si>
  <si>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</si>
  <si>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</si>
  <si>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</si>
  <si>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</si>
  <si>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</si>
  <si>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</si>
  <si>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</si>
  <si>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</si>
  <si>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</si>
  <si>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</si>
  <si>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</si>
  <si>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</si>
  <si>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</si>
  <si>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</si>
  <si>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</si>
  <si>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</si>
  <si>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</si>
  <si>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</si>
  <si>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</si>
  <si>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</si>
  <si>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</si>
  <si>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</si>
  <si>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</si>
  <si>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</si>
  <si>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</si>
  <si>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</si>
  <si>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</si>
  <si>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</si>
  <si>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</si>
  <si>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</si>
  <si>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</si>
  <si>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</si>
  <si>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</si>
  <si>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</si>
  <si>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</si>
  <si>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</si>
  <si>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</si>
  <si>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</si>
  <si>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</si>
  <si>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</si>
  <si>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</si>
  <si>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</si>
  <si>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</si>
  <si>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</si>
  <si>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</si>
  <si>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</si>
  <si>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</si>
  <si>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</si>
  <si>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</si>
  <si>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</si>
  <si>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</si>
  <si>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</si>
  <si>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</si>
  <si>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</si>
  <si>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</si>
  <si>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</si>
  <si>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</si>
  <si>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</si>
  <si>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</si>
  <si>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</si>
  <si>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</si>
  <si>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</si>
  <si>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</si>
  <si>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</si>
  <si>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</si>
  <si>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</si>
  <si>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</si>
  <si>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</si>
  <si>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</si>
  <si>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</si>
  <si>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</si>
  <si>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</si>
  <si>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</si>
  <si>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</si>
  <si>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</si>
  <si>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</si>
  <si>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</si>
  <si>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</si>
  <si>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</si>
  <si>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</si>
  <si>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</si>
  <si>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</si>
  <si>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</si>
  <si>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</si>
  <si>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</si>
  <si>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</si>
  <si>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</si>
  <si>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</si>
  <si>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</si>
  <si>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</si>
  <si>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</si>
  <si>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</si>
  <si>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</si>
  <si>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</si>
  <si>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</si>
  <si>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</si>
  <si>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</si>
  <si>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</si>
  <si>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</si>
  <si>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</si>
  <si>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</si>
  <si>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</si>
  <si>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</si>
  <si>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</si>
  <si>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</si>
  <si>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</si>
  <si>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</si>
  <si>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</si>
  <si>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</si>
  <si>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</si>
  <si>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</si>
  <si>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</si>
  <si>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</si>
  <si>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</si>
  <si>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</si>
  <si>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</si>
  <si>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</si>
  <si>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</si>
  <si>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</si>
  <si>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</si>
  <si>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</si>
  <si>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</si>
  <si>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</si>
  <si>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</si>
  <si>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</si>
  <si>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</si>
  <si>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</si>
  <si>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</si>
  <si>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</si>
  <si>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</si>
  <si>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</si>
  <si>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</si>
  <si>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</si>
  <si>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</si>
  <si>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</si>
  <si>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</si>
  <si>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</si>
  <si>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</si>
  <si>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</si>
  <si>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</si>
  <si>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</si>
  <si>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</si>
  <si>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</si>
  <si>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</si>
  <si>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</si>
  <si>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</si>
  <si>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</si>
  <si>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</si>
  <si>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</si>
  <si>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</si>
  <si>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</si>
  <si>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</si>
  <si>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</si>
  <si>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</si>
  <si>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</si>
  <si>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</si>
  <si>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</si>
  <si>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</si>
  <si>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</si>
  <si>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</si>
  <si>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</si>
  <si>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</si>
  <si>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</si>
  <si>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</si>
  <si>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</si>
  <si>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</si>
  <si>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</si>
  <si>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</si>
  <si>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</si>
  <si>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</si>
  <si>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</si>
  <si>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</si>
  <si>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</si>
  <si>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</si>
  <si>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</si>
  <si>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</si>
  <si>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</si>
  <si>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</si>
  <si>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</si>
  <si>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</si>
  <si>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</si>
  <si>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</si>
  <si>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</si>
  <si>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</si>
  <si>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</si>
  <si>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</si>
  <si>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</si>
  <si>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</si>
  <si>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</si>
  <si>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</si>
  <si>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</si>
  <si>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</si>
  <si>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</si>
  <si>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</si>
  <si>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</si>
  <si>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</si>
  <si>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</si>
  <si>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</si>
  <si>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</si>
  <si>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</si>
  <si>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</si>
  <si>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</si>
  <si>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</si>
  <si>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</si>
  <si>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</si>
  <si>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</si>
  <si>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</si>
  <si>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</si>
  <si>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</si>
  <si>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</si>
  <si>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</si>
  <si>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</si>
  <si>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</si>
  <si>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</si>
  <si>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</si>
  <si>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</si>
  <si>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</si>
  <si>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</si>
  <si>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</si>
  <si>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</si>
  <si>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</si>
  <si>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</si>
  <si>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</si>
  <si>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</si>
  <si>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</si>
  <si>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</si>
  <si>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</si>
  <si>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</si>
  <si>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</si>
  <si>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</si>
  <si>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</si>
  <si>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</si>
  <si>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</si>
  <si>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</si>
  <si>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</si>
  <si>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</si>
  <si>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</si>
  <si>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</si>
  <si>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</si>
  <si>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</si>
  <si>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</si>
  <si>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</si>
  <si>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</si>
  <si>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</si>
  <si>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</si>
  <si>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</si>
  <si>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</si>
  <si>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</si>
  <si>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</si>
  <si>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</si>
  <si>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</si>
  <si>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</si>
  <si>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</si>
  <si>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</si>
  <si>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</si>
  <si>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</si>
  <si>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</si>
  <si>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</si>
  <si>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</si>
  <si>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</si>
  <si>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</si>
  <si>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</si>
  <si>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</si>
  <si>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</si>
  <si>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</si>
  <si>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</si>
  <si>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</si>
  <si>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</si>
  <si>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</si>
  <si>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</si>
  <si>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</si>
  <si>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</si>
  <si>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</si>
  <si>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</si>
  <si>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</si>
  <si>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</si>
  <si>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</si>
  <si>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</si>
  <si>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</si>
  <si>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</si>
  <si>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</si>
  <si>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</si>
  <si>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</si>
  <si>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</si>
  <si>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</si>
  <si>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</si>
  <si>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</si>
  <si>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</si>
  <si>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</si>
  <si>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</si>
  <si>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</si>
  <si>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</si>
  <si>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</si>
  <si>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</si>
  <si>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</si>
  <si>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</si>
  <si>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</si>
  <si>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</si>
  <si>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</si>
  <si>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</si>
  <si>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</si>
  <si>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</si>
  <si>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</si>
  <si>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</si>
  <si>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</si>
  <si>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</si>
  <si>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</si>
  <si>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</si>
  <si>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</si>
  <si>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</si>
  <si>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</si>
  <si>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</si>
  <si>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</si>
  <si>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</si>
  <si>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</si>
  <si>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</si>
  <si>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</si>
  <si>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</si>
  <si>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</si>
  <si>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</si>
  <si>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</si>
  <si>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</si>
  <si>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</si>
  <si>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</si>
  <si>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</si>
  <si>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</si>
  <si>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</si>
  <si>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</si>
  <si>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</si>
  <si>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</si>
  <si>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</si>
  <si>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</si>
  <si>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</si>
  <si>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</si>
  <si>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</si>
  <si>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</si>
  <si>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</si>
  <si>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</si>
  <si>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</si>
  <si>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</si>
  <si>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</si>
  <si>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</si>
  <si>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</si>
  <si>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</si>
  <si>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</si>
  <si>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</si>
  <si>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</si>
  <si>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</si>
  <si>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</si>
  <si>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</si>
  <si>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</si>
  <si>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</si>
  <si>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</si>
  <si>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</si>
  <si>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</si>
  <si>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</si>
  <si>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</si>
  <si>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</si>
  <si>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</si>
  <si>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</si>
  <si>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</si>
  <si>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</si>
  <si>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</si>
  <si>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</si>
  <si>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</si>
  <si>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</si>
  <si>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</si>
  <si>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</si>
  <si>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</si>
  <si>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</si>
  <si>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</si>
  <si>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</si>
  <si>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</si>
  <si>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</si>
  <si>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</si>
  <si>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</si>
  <si>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</si>
  <si>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</si>
  <si>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</si>
  <si>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</si>
  <si>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</si>
  <si>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</si>
  <si>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</si>
  <si>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</si>
  <si>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</si>
  <si>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</si>
  <si>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</si>
  <si>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</si>
  <si>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</si>
  <si>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</si>
  <si>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</si>
  <si>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</si>
  <si>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</si>
  <si>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</si>
  <si>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</si>
  <si>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</si>
  <si>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</si>
  <si>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</si>
  <si>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</si>
  <si>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</si>
  <si>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</si>
  <si>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</si>
  <si>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</si>
  <si>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</si>
  <si>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</si>
  <si>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</si>
  <si>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</si>
  <si>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</si>
  <si>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</si>
  <si>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</si>
  <si>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</si>
  <si>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</si>
  <si>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</si>
  <si>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</si>
  <si>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</si>
  <si>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</si>
  <si>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</si>
  <si>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</si>
  <si>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</si>
  <si>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</si>
  <si>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</si>
  <si>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</si>
  <si>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</si>
  <si>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</si>
  <si>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</si>
  <si>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</si>
  <si>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</si>
  <si>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</si>
  <si>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</si>
  <si>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</si>
  <si>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</si>
  <si>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</si>
  <si>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</si>
  <si>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</si>
  <si>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</si>
  <si>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</si>
  <si>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</si>
  <si>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</si>
  <si>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</si>
  <si>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</si>
  <si>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</si>
  <si>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</si>
  <si>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</si>
  <si>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</si>
  <si>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</si>
  <si>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</si>
  <si>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</si>
  <si>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</si>
  <si>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</si>
  <si>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</si>
  <si>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</si>
  <si>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</si>
  <si>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</si>
  <si>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</si>
  <si>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</si>
  <si>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</si>
  <si>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</si>
  <si>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</si>
  <si>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</si>
  <si>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</si>
  <si>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</si>
  <si>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</si>
  <si>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</si>
  <si>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</si>
  <si>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</si>
  <si>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</si>
  <si>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</si>
  <si>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</si>
  <si>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</si>
  <si>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</si>
  <si>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</si>
  <si>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</si>
  <si>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</si>
  <si>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</si>
  <si>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</si>
  <si>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</si>
  <si>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</si>
  <si>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</si>
  <si>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</si>
  <si>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</si>
  <si>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</si>
  <si>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</si>
  <si>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</si>
  <si>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</si>
  <si>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</si>
  <si>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</si>
  <si>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</si>
  <si>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</si>
  <si>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</si>
  <si>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</si>
  <si>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</si>
  <si>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</si>
  <si>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</si>
  <si>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</si>
  <si>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</si>
  <si>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</si>
  <si>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</si>
  <si>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</si>
  <si>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</si>
  <si>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</si>
  <si>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</si>
  <si>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</si>
  <si>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</si>
  <si>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</si>
  <si>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</si>
  <si>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</si>
  <si>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</si>
  <si>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</si>
  <si>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</si>
  <si>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</si>
  <si>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</si>
  <si>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</si>
  <si>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</si>
  <si>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</si>
  <si>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</si>
  <si>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</si>
  <si>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</si>
  <si>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</si>
  <si>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</si>
  <si>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</si>
  <si>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</si>
  <si>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</si>
  <si>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</si>
  <si>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</si>
  <si>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</si>
  <si>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</si>
  <si>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</si>
  <si>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</si>
  <si>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</si>
  <si>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</si>
  <si>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</si>
  <si>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</si>
  <si>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</si>
  <si>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</si>
  <si>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</si>
  <si>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</si>
  <si>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</si>
  <si>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</si>
  <si>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</si>
  <si>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</si>
  <si>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</si>
  <si>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</si>
  <si>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</si>
  <si>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</si>
  <si>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</si>
  <si>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</si>
  <si>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</si>
  <si>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</si>
  <si>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</si>
  <si>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</si>
  <si>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</si>
  <si>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</si>
  <si>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</si>
  <si>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</si>
  <si>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</si>
  <si>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</si>
  <si>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</si>
  <si>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</si>
  <si>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</si>
  <si>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</si>
  <si>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</si>
  <si>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</si>
  <si>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</si>
  <si>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</si>
  <si>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</si>
  <si>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</si>
  <si>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</si>
  <si>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</si>
  <si>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</si>
  <si>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</si>
  <si>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</si>
  <si>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</si>
  <si>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</si>
  <si>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</si>
  <si>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</si>
  <si>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</si>
  <si>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</si>
  <si>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</si>
  <si>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</si>
  <si>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</si>
  <si>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</si>
  <si>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</si>
  <si>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</si>
  <si>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</si>
  <si>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</si>
  <si>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</si>
  <si>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</si>
  <si>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</si>
  <si>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</si>
  <si>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</si>
  <si>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</si>
  <si>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</si>
  <si>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</si>
  <si>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</si>
  <si>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</si>
  <si>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</si>
  <si>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</si>
  <si>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</si>
  <si>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</si>
  <si>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</si>
  <si>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</si>
  <si>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</si>
  <si>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</si>
  <si>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</si>
  <si>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</si>
  <si>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</si>
  <si>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</si>
  <si>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</si>
  <si>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</si>
  <si>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</si>
  <si>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</si>
  <si>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</si>
  <si>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</si>
  <si>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</si>
  <si>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</si>
  <si>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</si>
  <si>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</si>
  <si>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</si>
  <si>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</si>
  <si>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</si>
  <si>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</si>
  <si>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</si>
  <si>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</si>
  <si>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</si>
  <si>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</si>
  <si>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</si>
  <si>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</si>
  <si>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</si>
  <si>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</si>
  <si>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</si>
  <si>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</si>
  <si>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</si>
  <si>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</si>
  <si>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</si>
  <si>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</si>
  <si>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</si>
  <si>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</si>
  <si>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</si>
  <si>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</si>
  <si>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</si>
  <si>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</si>
  <si>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</si>
  <si>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</si>
  <si>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</si>
  <si>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</si>
  <si>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</si>
  <si>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</si>
  <si>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</si>
  <si>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</si>
  <si>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</si>
  <si>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</si>
  <si>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</si>
  <si>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</si>
  <si>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</si>
  <si>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</si>
  <si>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</si>
  <si>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</si>
  <si>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</si>
  <si>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</si>
  <si>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</si>
  <si>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</si>
  <si>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</si>
  <si>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</si>
  <si>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</si>
  <si>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</si>
  <si>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</si>
  <si>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</si>
  <si>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</si>
  <si>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</si>
  <si>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</si>
  <si>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</si>
  <si>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</si>
  <si>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</si>
  <si>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</si>
  <si>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</si>
  <si>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</si>
  <si>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</si>
  <si>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</si>
  <si>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</si>
  <si>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</si>
  <si>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</si>
  <si>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</si>
  <si>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</si>
  <si>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</si>
  <si>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</si>
  <si>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</si>
  <si>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</si>
  <si>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</si>
  <si>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</si>
  <si>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</si>
  <si>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</si>
  <si>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</si>
  <si>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</si>
  <si>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</si>
  <si>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</si>
  <si>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</si>
  <si>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</si>
  <si>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</si>
  <si>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</si>
  <si>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</si>
  <si>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</si>
  <si>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</si>
  <si>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</si>
  <si>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</si>
  <si>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</si>
  <si>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</si>
  <si>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</si>
  <si>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</si>
  <si>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</si>
  <si>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</si>
  <si>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</si>
  <si>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</si>
  <si>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</si>
  <si>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</si>
  <si>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</si>
  <si>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</si>
  <si>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</si>
  <si>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</si>
  <si>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</si>
  <si>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</si>
  <si>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</si>
  <si>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</si>
  <si>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</si>
  <si>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</si>
  <si>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</si>
  <si>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</si>
  <si>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</si>
  <si>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</si>
  <si>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</si>
  <si>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</si>
  <si>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</si>
  <si>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</si>
  <si>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</si>
  <si>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</si>
  <si>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</si>
  <si>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</si>
  <si>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</si>
  <si>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</si>
  <si>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</si>
  <si>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</si>
  <si>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</si>
  <si>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</si>
  <si>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</si>
  <si>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</si>
  <si>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</si>
  <si>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</si>
  <si>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</si>
  <si>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</si>
  <si>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</si>
  <si>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</si>
  <si>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</si>
  <si>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</si>
  <si>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</si>
  <si>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</si>
  <si>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</si>
  <si>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</si>
  <si>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</si>
  <si>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</si>
  <si>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</si>
  <si>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</si>
  <si>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</si>
  <si>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</si>
  <si>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</si>
  <si>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</si>
  <si>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</si>
  <si>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</si>
  <si>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</si>
  <si>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</si>
  <si>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</si>
  <si>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</si>
  <si>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</si>
  <si>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</si>
  <si>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</si>
  <si>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</si>
  <si>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</si>
  <si>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</si>
  <si>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</si>
  <si>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</si>
  <si>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</si>
  <si>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</si>
  <si>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</si>
  <si>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</si>
  <si>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</si>
  <si>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</si>
  <si>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</si>
  <si>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</si>
  <si>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</si>
  <si>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</si>
  <si>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</si>
  <si>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</si>
  <si>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</si>
  <si>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</si>
  <si>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</si>
  <si>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</si>
  <si>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</si>
  <si>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</si>
  <si>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</si>
  <si>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</si>
  <si>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</si>
  <si>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</si>
  <si>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</si>
  <si>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</si>
  <si>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</si>
  <si>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</si>
  <si>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</si>
  <si>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</si>
  <si>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</si>
  <si>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</si>
  <si>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</si>
  <si>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</si>
  <si>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</si>
  <si>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</si>
  <si>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</si>
  <si>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</si>
  <si>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</si>
  <si>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</si>
  <si>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</si>
  <si>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</si>
  <si>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</si>
  <si>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</si>
  <si>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</si>
  <si>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</si>
  <si>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</si>
  <si>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</si>
  <si>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</si>
  <si>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</si>
  <si>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</si>
  <si>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</si>
  <si>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</si>
  <si>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</si>
  <si>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</si>
  <si>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</si>
  <si>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</si>
  <si>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</si>
  <si>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</si>
  <si>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</si>
  <si>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</si>
  <si>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</si>
  <si>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</si>
  <si>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</si>
  <si>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</si>
  <si>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</si>
  <si>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</si>
  <si>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</si>
  <si>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</si>
  <si>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</si>
  <si>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</si>
  <si>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</si>
  <si>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</si>
  <si>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</si>
  <si>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</si>
  <si>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</si>
  <si>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</si>
  <si>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</si>
  <si>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</si>
  <si>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</si>
  <si>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</si>
  <si>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</si>
  <si>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</si>
  <si>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</si>
  <si>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</si>
  <si>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</si>
  <si>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</si>
  <si>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</si>
  <si>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</si>
  <si>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</si>
  <si>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</si>
  <si>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</si>
  <si>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</si>
  <si>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</si>
  <si>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</si>
  <si>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</si>
  <si>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</si>
  <si>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</si>
  <si>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</si>
  <si>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</si>
  <si>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</si>
  <si>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</si>
  <si>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</si>
  <si>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</si>
  <si>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</si>
  <si>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</si>
  <si>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</si>
  <si>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</si>
  <si>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</si>
  <si>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</si>
  <si>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</si>
  <si>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</si>
  <si>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</si>
  <si>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</si>
  <si>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</si>
  <si>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</si>
  <si>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</si>
  <si>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</si>
  <si>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</si>
  <si>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</si>
  <si>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</si>
  <si>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</si>
  <si>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</si>
  <si>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</si>
  <si>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</si>
  <si>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</si>
  <si>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</si>
  <si>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</si>
  <si>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</si>
  <si>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</si>
  <si>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</si>
  <si>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</si>
  <si>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</si>
  <si>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</si>
  <si>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</si>
  <si>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</si>
  <si>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</si>
  <si>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</si>
  <si>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</si>
  <si>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</si>
  <si>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</si>
  <si>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</si>
  <si>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</si>
  <si>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</si>
  <si>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</si>
  <si>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</si>
  <si>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</si>
  <si>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</si>
  <si>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</si>
  <si>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</si>
  <si>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</si>
  <si>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</si>
  <si>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</si>
  <si>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</si>
  <si>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</si>
  <si>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</si>
  <si>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</si>
  <si>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</si>
  <si>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</si>
  <si>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</si>
  <si>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</si>
  <si>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</si>
  <si>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</si>
  <si>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</si>
  <si>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</si>
  <si>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</si>
  <si>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</si>
  <si>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</si>
  <si>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</si>
  <si>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</si>
  <si>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</si>
  <si>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</si>
  <si>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</si>
  <si>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</si>
  <si>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</si>
  <si>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</si>
  <si>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</si>
  <si>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</si>
  <si>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</si>
  <si>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</si>
  <si>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</si>
  <si>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</si>
  <si>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</si>
  <si>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</si>
  <si>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</si>
  <si>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</si>
  <si>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</si>
  <si>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</si>
  <si>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</si>
  <si>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</si>
  <si>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</si>
  <si>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</si>
  <si>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</si>
  <si>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</si>
  <si>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</si>
  <si>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</si>
  <si>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</si>
  <si>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</si>
  <si>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</si>
  <si>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</si>
  <si>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</si>
  <si>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</si>
  <si>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</si>
  <si>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</si>
  <si>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</si>
  <si>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</si>
  <si>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</si>
  <si>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</si>
  <si>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</si>
  <si>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</si>
  <si>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</si>
  <si>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</si>
  <si>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</si>
  <si>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</si>
  <si>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</si>
  <si>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</si>
  <si>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</si>
  <si>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</si>
  <si>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</si>
  <si>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</si>
  <si>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</si>
  <si>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</si>
  <si>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</si>
  <si>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</si>
  <si>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</si>
  <si>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</si>
  <si>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</si>
  <si>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</si>
  <si>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</si>
  <si>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</si>
  <si>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</si>
  <si>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</si>
  <si>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</si>
  <si>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</si>
  <si>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</si>
  <si>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</si>
  <si>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</si>
  <si>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</si>
  <si>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</si>
  <si>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</si>
  <si>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</si>
  <si>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</si>
  <si>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</si>
  <si>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</si>
  <si>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</si>
  <si>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</si>
  <si>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</si>
  <si>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</si>
  <si>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</si>
  <si>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</si>
  <si>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</si>
  <si>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</si>
  <si>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</si>
  <si>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</si>
  <si>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</si>
  <si>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</si>
  <si>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</si>
  <si>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</si>
  <si>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</si>
  <si>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</si>
  <si>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</si>
  <si>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</si>
  <si>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</si>
  <si>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</si>
  <si>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</si>
  <si>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</si>
  <si>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</si>
  <si>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</si>
  <si>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</si>
  <si>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</si>
  <si>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</si>
  <si>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</si>
  <si>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</si>
  <si>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</si>
  <si>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</si>
  <si>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</si>
  <si>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</si>
  <si>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</si>
  <si>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</si>
  <si>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</si>
  <si>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</si>
  <si>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</si>
  <si>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</si>
  <si>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</si>
  <si>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</si>
  <si>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</si>
  <si>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</si>
  <si>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</si>
  <si>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</si>
  <si>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</si>
  <si>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</si>
  <si>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</si>
  <si>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</si>
  <si>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</si>
  <si>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</si>
  <si>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</si>
  <si>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</si>
  <si>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</si>
  <si>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</si>
  <si>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</si>
  <si>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</si>
  <si>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</si>
  <si>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</si>
  <si>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</si>
  <si>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</si>
  <si>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</si>
  <si>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</si>
  <si>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</si>
  <si>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</si>
  <si>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</si>
  <si>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</si>
  <si>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</si>
  <si>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</si>
  <si>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</si>
  <si>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</si>
  <si>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</si>
  <si>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</si>
  <si>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</si>
  <si>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</si>
  <si>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</si>
  <si>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</si>
  <si>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</si>
  <si>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</si>
  <si>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</si>
  <si>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</si>
  <si>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</si>
  <si>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</si>
  <si>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</si>
  <si>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</si>
  <si>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</si>
  <si>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</si>
  <si>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</si>
  <si>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</si>
  <si>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</si>
  <si>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</si>
  <si>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</si>
  <si>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</si>
  <si>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</si>
  <si>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</si>
  <si>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</si>
  <si>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</si>
  <si>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</si>
  <si>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</si>
  <si>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</si>
  <si>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</si>
  <si>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</si>
  <si>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</si>
  <si>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</si>
  <si>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</si>
  <si>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</si>
  <si>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</si>
  <si>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</si>
  <si>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</si>
  <si>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</si>
  <si>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</si>
  <si>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</si>
  <si>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</si>
  <si>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</si>
  <si>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</si>
  <si>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</si>
  <si>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</si>
  <si>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</si>
  <si>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</si>
  <si>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</si>
  <si>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</si>
  <si>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</si>
  <si>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</si>
  <si>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</si>
  <si>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</si>
  <si>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</si>
  <si>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</si>
  <si>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</si>
  <si>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</si>
  <si>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</si>
  <si>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</si>
  <si>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</si>
  <si>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</si>
  <si>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</si>
  <si>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</si>
  <si>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</si>
  <si>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</si>
  <si>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</si>
  <si>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</si>
  <si>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</si>
  <si>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</si>
  <si>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</si>
  <si>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</si>
  <si>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</si>
  <si>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</si>
  <si>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</si>
  <si>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</si>
  <si>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</si>
  <si>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</si>
  <si>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</si>
  <si>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</si>
  <si>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</si>
  <si>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</si>
  <si>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</si>
  <si>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</si>
  <si>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</si>
  <si>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</si>
  <si>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</si>
  <si>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</si>
  <si>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</si>
  <si>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</si>
  <si>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</si>
  <si>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</si>
  <si>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</si>
  <si>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</si>
  <si>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</si>
  <si>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</si>
  <si>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</si>
  <si>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</si>
  <si>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</si>
  <si>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</si>
  <si>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</si>
  <si>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</si>
  <si>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</si>
  <si>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</si>
  <si>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</si>
  <si>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</si>
  <si>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</si>
  <si>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</si>
  <si>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</si>
  <si>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</si>
  <si>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</si>
  <si>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</si>
  <si>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</si>
  <si>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</si>
  <si>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</si>
  <si>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</si>
  <si>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</si>
  <si>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</si>
  <si>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</si>
  <si>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</si>
  <si>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</si>
  <si>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</si>
  <si>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</si>
  <si>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</si>
  <si>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</si>
  <si>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</si>
  <si>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</si>
  <si>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</si>
  <si>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</si>
  <si>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</si>
  <si>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</si>
  <si>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</si>
  <si>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</si>
  <si>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</si>
  <si>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</si>
  <si>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</si>
  <si>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</si>
  <si>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</si>
  <si>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</si>
  <si>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</si>
  <si>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</si>
  <si>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</si>
  <si>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</si>
  <si>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</si>
  <si>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</si>
  <si>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</si>
  <si>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</si>
  <si>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</si>
  <si>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</si>
  <si>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</si>
  <si>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</si>
  <si>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</si>
  <si>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</si>
  <si>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</si>
  <si>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</si>
  <si>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</si>
  <si>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</si>
  <si>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</si>
  <si>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</si>
  <si>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</si>
  <si>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</si>
  <si>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</si>
  <si>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</si>
  <si>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</si>
  <si>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</si>
  <si>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</si>
  <si>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</si>
  <si>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</si>
  <si>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</si>
  <si>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</si>
  <si>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</si>
  <si>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</si>
  <si>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</si>
  <si>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</si>
  <si>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</si>
  <si>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</si>
  <si>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</si>
  <si>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</si>
  <si>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</si>
  <si>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</si>
  <si>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</si>
  <si>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</si>
  <si>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</si>
  <si>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</si>
  <si>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</si>
  <si>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</si>
  <si>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</si>
  <si>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</si>
  <si>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</si>
  <si>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</si>
  <si>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</si>
  <si>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</si>
  <si>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</si>
  <si>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</si>
  <si>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</si>
  <si>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</si>
  <si>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</si>
  <si>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</si>
  <si>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</si>
  <si>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</si>
  <si>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</si>
  <si>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</si>
  <si>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</si>
  <si>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</si>
  <si>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</si>
  <si>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</si>
  <si>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</si>
  <si>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</si>
  <si>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</si>
  <si>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</si>
  <si>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</si>
  <si>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</si>
  <si>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</si>
  <si>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</si>
  <si>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</si>
  <si>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</si>
  <si>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</si>
  <si>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</si>
  <si>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</si>
  <si>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</si>
  <si>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</si>
  <si>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</si>
  <si>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</si>
  <si>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</si>
  <si>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</si>
  <si>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</si>
  <si>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</si>
  <si>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</si>
  <si>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</si>
  <si>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</si>
  <si>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</si>
  <si>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</si>
  <si>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</si>
  <si>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</si>
  <si>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</si>
  <si>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</si>
  <si>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</si>
  <si>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</si>
  <si>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</si>
  <si>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</si>
  <si>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</si>
  <si>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</si>
  <si>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</si>
  <si>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</si>
  <si>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</si>
  <si>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</si>
  <si>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</si>
  <si>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</si>
  <si>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</si>
  <si>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</si>
  <si>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</si>
  <si>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</si>
  <si>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</si>
  <si>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</si>
  <si>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</si>
  <si>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</si>
  <si>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</si>
  <si>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</si>
  <si>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</si>
  <si>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</si>
  <si>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</si>
  <si>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</si>
  <si>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</si>
  <si>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</si>
  <si>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</si>
  <si>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</si>
  <si>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</si>
  <si>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</si>
  <si>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</si>
  <si>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</si>
  <si>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</si>
  <si>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</si>
  <si>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</si>
  <si>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</si>
  <si>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</si>
  <si>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</si>
  <si>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</si>
  <si>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</si>
  <si>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</si>
  <si>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</si>
  <si>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</si>
  <si>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</si>
  <si>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</si>
  <si>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</si>
  <si>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</si>
  <si>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</si>
  <si>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</si>
  <si>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</si>
  <si>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</si>
  <si>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</si>
  <si>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</si>
  <si>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</si>
  <si>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</si>
  <si>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</si>
  <si>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</si>
  <si>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</si>
  <si>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</si>
  <si>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</si>
  <si>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</si>
  <si>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</si>
  <si>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</si>
  <si>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</si>
  <si>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</si>
  <si>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</si>
  <si>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</si>
  <si>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</si>
  <si>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</si>
  <si>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</si>
  <si>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</si>
  <si>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</si>
  <si>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</si>
  <si>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</si>
  <si>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</si>
  <si>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</si>
  <si>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</si>
  <si>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</si>
  <si>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</si>
  <si>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</si>
  <si>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</si>
  <si>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</si>
  <si>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</si>
  <si>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</si>
  <si>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</si>
  <si>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</si>
  <si>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</si>
  <si>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</si>
  <si>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</si>
  <si>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</si>
  <si>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</si>
  <si>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</si>
  <si>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</si>
  <si>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</si>
  <si>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</si>
  <si>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</si>
  <si>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</si>
  <si>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</si>
  <si>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</si>
  <si>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</si>
  <si>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</si>
  <si>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</si>
  <si>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</si>
  <si>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</si>
  <si>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</si>
  <si>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</si>
  <si>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</si>
  <si>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</si>
  <si>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</si>
  <si>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</si>
  <si>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</si>
  <si>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</si>
  <si>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</si>
  <si>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</si>
  <si>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</si>
  <si>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</si>
  <si>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</si>
  <si>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</si>
  <si>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</si>
  <si>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</si>
  <si>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</si>
  <si>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</si>
  <si>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</si>
  <si>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</si>
  <si>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</si>
  <si>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</si>
  <si>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</si>
  <si>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</si>
  <si>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</si>
  <si>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</si>
  <si>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</si>
  <si>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</si>
  <si>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</si>
  <si>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</si>
  <si>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</si>
  <si>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</si>
  <si>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</si>
  <si>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</si>
  <si>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</si>
  <si>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</si>
  <si>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</si>
  <si>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</si>
  <si>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</si>
  <si>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</si>
  <si>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</si>
  <si>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</si>
  <si>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</si>
  <si>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</si>
  <si>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</si>
  <si>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</si>
  <si>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</si>
  <si>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</si>
  <si>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</si>
  <si>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</si>
  <si>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</si>
  <si>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</si>
  <si>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</si>
  <si>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</si>
  <si>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</si>
  <si>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</si>
  <si>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</si>
  <si>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</si>
  <si>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</si>
  <si>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</si>
  <si>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</si>
  <si>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</si>
  <si>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</si>
  <si>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</si>
  <si>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</si>
  <si>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</si>
  <si>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</si>
  <si>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</si>
  <si>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</si>
  <si>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</si>
  <si>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</si>
  <si>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</si>
  <si>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</si>
  <si>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</si>
  <si>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</si>
  <si>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</si>
  <si>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</si>
  <si>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</si>
  <si>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</si>
  <si>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</si>
  <si>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</si>
  <si>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</si>
  <si>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</si>
  <si>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</si>
  <si>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</si>
  <si>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</si>
  <si>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</si>
  <si>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</si>
  <si>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</si>
  <si>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</si>
  <si>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</si>
  <si>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</si>
  <si>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</si>
  <si>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</si>
  <si>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</si>
  <si>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</si>
  <si>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</si>
  <si>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</si>
  <si>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</si>
  <si>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</si>
  <si>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</si>
  <si>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</si>
  <si>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</si>
  <si>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</si>
  <si>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</si>
  <si>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</si>
  <si>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</si>
  <si>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</si>
  <si>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</si>
  <si>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</si>
  <si>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</si>
  <si>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</si>
  <si>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</si>
  <si>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</si>
  <si>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</si>
  <si>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</si>
  <si>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</si>
  <si>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</si>
  <si>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</si>
  <si>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</si>
  <si>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</si>
  <si>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</si>
  <si>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</si>
  <si>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</si>
  <si>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</si>
  <si>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</si>
  <si>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</si>
  <si>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</si>
  <si>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</si>
  <si>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</si>
  <si>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</si>
  <si>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</si>
  <si>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</si>
  <si>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</si>
  <si>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</si>
  <si>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</si>
  <si>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</si>
  <si>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</si>
  <si>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</si>
  <si>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</si>
  <si>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</si>
  <si>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</si>
  <si>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</si>
  <si>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</si>
  <si>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</si>
  <si>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</si>
  <si>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</si>
  <si>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</si>
  <si>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</si>
  <si>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</si>
  <si>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</si>
  <si>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</si>
  <si>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</si>
  <si>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</si>
  <si>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</si>
  <si>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</si>
  <si>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</si>
  <si>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</si>
  <si>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</si>
  <si>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</si>
  <si>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</si>
  <si>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</si>
  <si>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</si>
  <si>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</si>
  <si>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</si>
  <si>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</si>
  <si>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</si>
  <si>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</si>
  <si>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</si>
  <si>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</si>
  <si>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</si>
  <si>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</si>
  <si>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</si>
  <si>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</si>
  <si>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</si>
  <si>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</si>
  <si>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</si>
  <si>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</si>
  <si>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</si>
  <si>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</si>
  <si>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</si>
  <si>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</si>
  <si>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</si>
  <si>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</si>
  <si>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</si>
  <si>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</si>
  <si>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</si>
  <si>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</si>
  <si>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</si>
  <si>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</si>
  <si>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</si>
  <si>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</si>
  <si>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</si>
  <si>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</si>
  <si>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</si>
  <si>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</si>
  <si>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</si>
  <si>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</si>
  <si>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</si>
  <si>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</si>
  <si>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</si>
  <si>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</si>
  <si>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</si>
  <si>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</si>
  <si>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</si>
  <si>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</si>
  <si>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</si>
  <si>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</si>
  <si>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</si>
  <si>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</si>
  <si>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</si>
  <si>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</si>
  <si>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</si>
  <si>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</si>
  <si>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</si>
  <si>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</si>
  <si>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</si>
  <si>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</si>
  <si>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</si>
  <si>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</si>
  <si>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</si>
  <si>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</si>
  <si>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</si>
  <si>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</si>
  <si>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</si>
  <si>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</si>
  <si>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</si>
  <si>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</si>
  <si>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</si>
  <si>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</si>
  <si>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</si>
  <si>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</si>
  <si>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</si>
  <si>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</si>
  <si>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</si>
  <si>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</si>
  <si>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</si>
  <si>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</si>
  <si>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</si>
  <si>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</si>
  <si>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</si>
  <si>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</si>
  <si>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</si>
  <si>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</si>
  <si>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</si>
  <si>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</si>
  <si>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</si>
  <si>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</si>
  <si>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</si>
  <si>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</si>
  <si>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</si>
  <si>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</si>
  <si>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</si>
  <si>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</si>
  <si>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</si>
  <si>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</si>
  <si>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</si>
  <si>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</si>
  <si>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</si>
  <si>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</si>
  <si>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</si>
  <si>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</si>
  <si>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</si>
  <si>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</si>
  <si>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</si>
  <si>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</si>
  <si>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</si>
  <si>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</si>
  <si>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</si>
  <si>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</si>
  <si>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</si>
  <si>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</si>
  <si>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</si>
  <si>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</si>
  <si>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</si>
  <si>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</si>
  <si>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</si>
  <si>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</si>
  <si>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</si>
  <si>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</si>
  <si>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</si>
  <si>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</si>
  <si>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</si>
  <si>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</si>
  <si>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</si>
  <si>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</si>
  <si>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</si>
  <si>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</si>
  <si>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</si>
  <si>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</si>
  <si>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</si>
  <si>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</si>
  <si>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</si>
  <si>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</si>
  <si>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</si>
  <si>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</si>
  <si>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</si>
  <si>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</si>
  <si>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</si>
  <si>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</si>
  <si>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</si>
  <si>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</si>
  <si>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</si>
  <si>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</si>
  <si>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</si>
  <si>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</si>
  <si>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</si>
  <si>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</si>
  <si>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</si>
  <si>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</si>
  <si>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</si>
  <si>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</si>
  <si>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</si>
  <si>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</si>
  <si>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</si>
  <si>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</si>
  <si>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</si>
  <si>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</si>
  <si>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</si>
  <si>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</si>
  <si>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</si>
  <si>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</si>
  <si>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</si>
  <si>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</si>
  <si>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</si>
  <si>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</si>
  <si>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</si>
  <si>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</si>
  <si>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</si>
  <si>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</si>
  <si>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</si>
  <si>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</si>
  <si>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</si>
  <si>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</si>
  <si>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</si>
  <si>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</si>
  <si>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</si>
  <si>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</si>
  <si>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</si>
  <si>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</si>
  <si>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</si>
  <si>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</si>
  <si>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</si>
  <si>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</si>
  <si>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</si>
  <si>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</si>
  <si>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</si>
  <si>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</si>
  <si>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</si>
  <si>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</si>
  <si>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</si>
  <si>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</si>
  <si>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</si>
  <si>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</si>
  <si>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</si>
  <si>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</si>
  <si>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</si>
  <si>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</si>
  <si>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</si>
  <si>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</si>
  <si>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</si>
  <si>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</si>
  <si>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</si>
  <si>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</si>
  <si>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</si>
  <si>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</si>
  <si>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</si>
  <si>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</si>
  <si>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</si>
  <si>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</si>
  <si>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</si>
  <si>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</si>
  <si>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</si>
  <si>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</si>
  <si>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</si>
  <si>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</si>
  <si>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</si>
  <si>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</si>
  <si>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</si>
  <si>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</si>
  <si>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</si>
  <si>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</si>
  <si>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</si>
  <si>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</si>
  <si>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</si>
  <si>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</si>
  <si>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</si>
  <si>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</si>
  <si>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</si>
  <si>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</si>
  <si>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</si>
  <si>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</si>
  <si>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</si>
  <si>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</si>
  <si>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</si>
  <si>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</si>
  <si>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</si>
  <si>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</si>
  <si>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</si>
  <si>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</si>
  <si>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</si>
  <si>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</si>
  <si>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</si>
  <si>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</si>
  <si>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</si>
  <si>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</si>
  <si>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</si>
  <si>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</si>
  <si>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</si>
  <si>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</si>
  <si>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</si>
  <si>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</si>
  <si>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</si>
  <si>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</si>
  <si>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</si>
  <si>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</si>
  <si>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</si>
  <si>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</si>
  <si>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</si>
  <si>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</si>
  <si>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</si>
  <si>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</si>
  <si>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</si>
  <si>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</si>
  <si>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</si>
  <si>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</si>
  <si>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</si>
  <si>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</si>
  <si>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</si>
  <si>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</si>
  <si>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</si>
  <si>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</si>
  <si>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</si>
  <si>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</si>
  <si>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</si>
  <si>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</si>
  <si>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</si>
  <si>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</si>
  <si>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</si>
  <si>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</si>
  <si>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</si>
  <si>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</si>
  <si>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</si>
  <si>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</si>
  <si>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</si>
  <si>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</si>
  <si>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</si>
  <si>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</si>
  <si>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</si>
  <si>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</si>
  <si>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</si>
  <si>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</si>
  <si>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</si>
  <si>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</si>
  <si>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</si>
  <si>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</si>
  <si>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</si>
  <si>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</si>
  <si>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</si>
  <si>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</si>
  <si>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</si>
  <si>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</si>
  <si>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</si>
  <si>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</si>
  <si>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</si>
  <si>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</si>
  <si>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</si>
  <si>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</si>
  <si>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</si>
  <si>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</si>
  <si>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</si>
  <si>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</si>
  <si>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</si>
  <si>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</si>
  <si>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</si>
  <si>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</si>
  <si>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</si>
  <si>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</si>
  <si>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</si>
  <si>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</si>
  <si>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</si>
  <si>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</si>
  <si>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</si>
  <si>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</si>
  <si>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</si>
  <si>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</si>
  <si>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</si>
  <si>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</si>
  <si>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</si>
  <si>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</si>
  <si>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</si>
  <si>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</si>
  <si>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</si>
  <si>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</si>
  <si>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</si>
  <si>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</si>
  <si>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</si>
  <si>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</si>
  <si>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</si>
  <si>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</si>
  <si>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</si>
  <si>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</si>
  <si>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</si>
  <si>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</si>
  <si>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</si>
  <si>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</si>
  <si>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</si>
  <si>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</si>
  <si>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</si>
  <si>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</si>
  <si>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</si>
  <si>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</si>
  <si>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</si>
  <si>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</si>
  <si>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</si>
  <si>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</si>
  <si>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</si>
  <si>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</si>
  <si>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</si>
  <si>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</si>
  <si>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</si>
  <si>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</si>
  <si>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</si>
  <si>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</si>
  <si>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</si>
  <si>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</si>
  <si>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</si>
  <si>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</si>
  <si>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</si>
  <si>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</si>
  <si>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</si>
  <si>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</si>
  <si>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</si>
  <si>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</si>
  <si>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</si>
  <si>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</si>
  <si>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</si>
  <si>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</si>
  <si>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</si>
  <si>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</si>
  <si>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</si>
  <si>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</si>
  <si>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</si>
  <si>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</si>
  <si>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</si>
  <si>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</si>
  <si>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</si>
  <si>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</si>
  <si>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</si>
  <si>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</si>
  <si>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</si>
  <si>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</si>
  <si>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</si>
  <si>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</si>
  <si>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</si>
  <si>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</si>
  <si>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</si>
  <si>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</si>
  <si>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</si>
  <si>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</si>
  <si>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</si>
  <si>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</si>
  <si>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</si>
  <si>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</si>
  <si>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</si>
  <si>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</si>
  <si>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</si>
  <si>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</si>
  <si>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</si>
  <si>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</si>
  <si>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</si>
  <si>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</si>
  <si>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</si>
  <si>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</si>
  <si>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</si>
  <si>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</si>
  <si>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</si>
  <si>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</si>
  <si>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</si>
  <si>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</si>
  <si>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</si>
  <si>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</si>
  <si>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</si>
  <si>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</si>
  <si>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</si>
  <si>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</si>
  <si>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</si>
  <si>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</si>
  <si>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</si>
  <si>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</si>
  <si>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</si>
  <si>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</si>
  <si>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</si>
  <si>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</si>
  <si>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</si>
  <si>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</si>
  <si>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</si>
  <si>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</si>
  <si>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</si>
  <si>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</si>
  <si>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</si>
  <si>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</si>
  <si>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</si>
  <si>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</si>
  <si>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</si>
  <si>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</si>
  <si>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</si>
  <si>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</si>
  <si>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</si>
  <si>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</si>
  <si>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</si>
  <si>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</si>
  <si>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</si>
  <si>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</si>
  <si>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</si>
  <si>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</si>
  <si>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</si>
  <si>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</si>
  <si>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</si>
  <si>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</si>
  <si>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</si>
  <si>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</si>
  <si>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</si>
  <si>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</si>
  <si>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</si>
  <si>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</si>
  <si>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</si>
  <si>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</si>
  <si>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</si>
  <si>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</si>
  <si>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</si>
  <si>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</si>
  <si>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</si>
  <si>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</si>
  <si>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</si>
  <si>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</si>
  <si>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</si>
  <si>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</si>
  <si>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</si>
  <si>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</si>
  <si>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</si>
  <si>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</si>
  <si>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</si>
  <si>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</si>
  <si>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</si>
  <si>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</si>
  <si>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</si>
  <si>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</si>
  <si>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</si>
  <si>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</si>
  <si>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</si>
  <si>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</si>
  <si>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</si>
  <si>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</si>
  <si>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</si>
  <si>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</si>
  <si>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</si>
  <si>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</si>
  <si>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</si>
  <si>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</si>
  <si>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</si>
  <si>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</si>
  <si>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</si>
  <si>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</si>
  <si>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</si>
  <si>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</si>
  <si>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</si>
  <si>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</si>
  <si>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</si>
  <si>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</si>
  <si>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</si>
  <si>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</si>
  <si>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</si>
  <si>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</si>
  <si>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</si>
  <si>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</si>
  <si>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</si>
  <si>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</si>
  <si>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</si>
  <si>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</si>
  <si>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</si>
  <si>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</si>
  <si>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</si>
  <si>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</si>
  <si>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</si>
  <si>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</si>
  <si>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</si>
  <si>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</si>
  <si>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</si>
  <si>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</si>
  <si>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</si>
  <si>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</si>
  <si>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</si>
  <si>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</si>
  <si>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</si>
  <si>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</si>
  <si>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</si>
  <si>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</si>
  <si>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</si>
  <si>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</si>
  <si>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</si>
  <si>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</si>
  <si>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</si>
  <si>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</si>
  <si>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</si>
  <si>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</si>
  <si>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</si>
  <si>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</si>
  <si>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</si>
  <si>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</si>
  <si>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</si>
  <si>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</si>
  <si>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</si>
  <si>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</si>
  <si>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</si>
  <si>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</si>
  <si>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</si>
  <si>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</si>
  <si>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</si>
  <si>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</si>
  <si>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</si>
  <si>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</si>
  <si>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</si>
  <si>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</si>
  <si>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</si>
  <si>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</si>
  <si>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</si>
  <si>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</si>
  <si>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</si>
  <si>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</si>
  <si>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</si>
  <si>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</si>
  <si>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</si>
  <si>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</si>
  <si>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</si>
  <si>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</si>
  <si>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</si>
  <si>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</si>
  <si>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</si>
  <si>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</si>
  <si>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</si>
  <si>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</si>
  <si>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</si>
  <si>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</si>
  <si>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</si>
  <si>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</si>
  <si>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</si>
  <si>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</si>
  <si>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</si>
  <si>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</si>
  <si>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</si>
  <si>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</si>
  <si>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</si>
  <si>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</si>
  <si>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</si>
  <si>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</si>
  <si>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</si>
  <si>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</si>
  <si>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</si>
  <si>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</si>
  <si>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</si>
  <si>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</si>
  <si>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</si>
  <si>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</si>
  <si>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</si>
  <si>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</si>
  <si>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</si>
  <si>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</si>
  <si>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</si>
  <si>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</si>
  <si>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</si>
  <si>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</si>
  <si>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</si>
  <si>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</si>
  <si>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</si>
  <si>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</si>
  <si>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</si>
  <si>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</si>
  <si>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</si>
  <si>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</si>
  <si>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</si>
  <si>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</si>
  <si>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</si>
  <si>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</si>
  <si>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</si>
  <si>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</si>
  <si>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</si>
  <si>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</si>
  <si>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</si>
  <si>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</si>
  <si>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</si>
  <si>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</si>
  <si>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</si>
  <si>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</si>
  <si>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</si>
  <si>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</si>
  <si>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</si>
  <si>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</si>
  <si>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</si>
  <si>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</si>
  <si>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</si>
  <si>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</si>
  <si>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</si>
  <si>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</si>
  <si>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</si>
  <si>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</si>
  <si>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</si>
  <si>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</si>
  <si>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</si>
  <si>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</si>
  <si>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</si>
  <si>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</si>
  <si>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</si>
  <si>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</si>
  <si>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</si>
  <si>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</si>
  <si>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</si>
  <si>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</si>
  <si>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</si>
  <si>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</si>
  <si>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</si>
  <si>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</si>
  <si>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</si>
  <si>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</si>
  <si>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</si>
  <si>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</si>
  <si>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</si>
  <si>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</si>
  <si>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</si>
  <si>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</si>
  <si>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</si>
  <si>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</si>
  <si>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</si>
  <si>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</si>
  <si>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</si>
  <si>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</si>
  <si>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</si>
  <si>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</si>
  <si>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</si>
  <si>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</si>
  <si>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</si>
  <si>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</si>
  <si>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</si>
  <si>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</si>
  <si>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</si>
  <si>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</si>
  <si>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</si>
  <si>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</si>
  <si>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</si>
  <si>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</si>
  <si>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</si>
  <si>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</si>
  <si>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</si>
  <si>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</si>
  <si>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</si>
  <si>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</si>
  <si>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</si>
  <si>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</si>
  <si>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</si>
  <si>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</si>
  <si>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</si>
  <si>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</si>
  <si>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</si>
  <si>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</si>
  <si>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</si>
  <si>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</si>
  <si>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</si>
  <si>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</si>
  <si>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</si>
  <si>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</si>
  <si>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</si>
  <si>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</si>
  <si>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</si>
  <si>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</si>
  <si>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</si>
  <si>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</si>
  <si>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</si>
  <si>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</si>
  <si>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</si>
  <si>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</si>
  <si>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</si>
  <si>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</si>
  <si>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</si>
  <si>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</si>
  <si>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</si>
  <si>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</si>
  <si>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</si>
  <si>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</si>
  <si>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</si>
  <si>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</si>
  <si>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</si>
  <si>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</si>
  <si>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</si>
  <si>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</si>
  <si>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</si>
  <si>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</si>
  <si>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</si>
  <si>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</si>
  <si>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</si>
  <si>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</si>
  <si>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</si>
  <si>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</si>
  <si>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</si>
  <si>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</si>
  <si>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</si>
  <si>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</si>
  <si>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</si>
  <si>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</si>
  <si>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</si>
  <si>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</si>
  <si>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</si>
  <si>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</si>
  <si>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</si>
  <si>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</si>
  <si>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</si>
  <si>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</si>
  <si>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</si>
  <si>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</si>
  <si>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</si>
  <si>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</si>
  <si>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</si>
  <si>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</si>
  <si>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</si>
  <si>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</si>
  <si>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</si>
  <si>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</si>
  <si>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</si>
  <si>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</si>
  <si>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</si>
  <si>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</si>
  <si>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</si>
  <si>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</si>
  <si>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</si>
  <si>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</si>
  <si>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</si>
  <si>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</si>
  <si>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</si>
  <si>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</si>
  <si>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</si>
  <si>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</si>
  <si>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</si>
  <si>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</si>
  <si>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</si>
  <si>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</si>
  <si>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</si>
  <si>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</si>
  <si>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</si>
  <si>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</si>
  <si>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</si>
  <si>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</si>
  <si>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</si>
  <si>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</si>
  <si>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</si>
  <si>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</si>
  <si>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</si>
  <si>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</si>
  <si>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</si>
  <si>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</si>
  <si>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</si>
  <si>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</si>
  <si>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</si>
  <si>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</si>
  <si>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</si>
  <si>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</si>
  <si>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</si>
  <si>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</si>
  <si>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</si>
  <si>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</si>
  <si>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</si>
  <si>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</si>
  <si>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</si>
  <si>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</si>
  <si>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</si>
  <si>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</si>
  <si>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</si>
  <si>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</si>
  <si>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</si>
  <si>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</si>
  <si>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</si>
  <si>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</si>
  <si>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</si>
  <si>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</si>
  <si>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</si>
  <si>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</si>
  <si>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</si>
  <si>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</si>
  <si>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</si>
  <si>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</si>
  <si>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</si>
  <si>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</si>
  <si>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</si>
  <si>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</si>
  <si>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</si>
  <si>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</si>
  <si>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</si>
  <si>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</si>
  <si>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</si>
  <si>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</si>
  <si>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</si>
  <si>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</si>
  <si>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</si>
  <si>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</si>
  <si>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</si>
  <si>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</si>
  <si>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</si>
  <si>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</si>
  <si>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</si>
  <si>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</si>
  <si>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</si>
  <si>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</si>
  <si>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</si>
  <si>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</si>
  <si>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</si>
  <si>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</si>
  <si>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</si>
  <si>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</si>
  <si>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</si>
  <si>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</si>
  <si>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</si>
  <si>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</si>
  <si>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</si>
  <si>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</si>
  <si>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</si>
  <si>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</si>
  <si>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</si>
  <si>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</si>
  <si>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</si>
  <si>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</si>
  <si>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</si>
  <si>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</si>
  <si>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</si>
  <si>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</si>
  <si>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</si>
  <si>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</si>
  <si>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</si>
  <si>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</si>
  <si>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</si>
  <si>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</si>
  <si>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</si>
  <si>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</si>
  <si>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</si>
  <si>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</si>
  <si>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</si>
  <si>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</si>
  <si>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</si>
  <si>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</si>
  <si>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</si>
  <si>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</si>
  <si>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</si>
  <si>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</si>
  <si>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</si>
  <si>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</si>
  <si>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</si>
  <si>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</si>
  <si>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</si>
  <si>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</si>
  <si>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</si>
  <si>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</si>
  <si>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</si>
  <si>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</si>
  <si>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</si>
  <si>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</si>
  <si>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</si>
  <si>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</si>
  <si>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</si>
  <si>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</si>
  <si>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</si>
  <si>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</si>
  <si>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</si>
  <si>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</si>
  <si>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</si>
  <si>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</si>
  <si>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</si>
  <si>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</si>
  <si>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</si>
  <si>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</si>
  <si>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</si>
  <si>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</si>
  <si>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</si>
  <si>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</si>
  <si>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</si>
  <si>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</si>
  <si>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</si>
  <si>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</si>
  <si>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</si>
  <si>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</si>
  <si>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</si>
  <si>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</si>
  <si>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</si>
  <si>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</si>
  <si>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</si>
  <si>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</si>
  <si>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</si>
  <si>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</si>
  <si>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</si>
  <si>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</si>
  <si>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</si>
  <si>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</si>
  <si>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</si>
  <si>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</si>
  <si>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</si>
  <si>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</si>
  <si>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</si>
  <si>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</si>
  <si>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</si>
  <si>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</si>
  <si>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</si>
  <si>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</si>
  <si>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</si>
  <si>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</si>
  <si>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</si>
  <si>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</si>
  <si>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</si>
  <si>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</si>
  <si>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</si>
  <si>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</si>
  <si>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</si>
  <si>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</si>
  <si>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</si>
  <si>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</si>
  <si>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</si>
  <si>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</si>
  <si>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</si>
  <si>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</si>
  <si>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</si>
  <si>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</si>
  <si>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</si>
  <si>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</si>
  <si>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</si>
  <si>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</si>
  <si>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</si>
  <si>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</si>
  <si>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</si>
  <si>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</si>
  <si>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</si>
  <si>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</si>
  <si>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</si>
  <si>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</si>
  <si>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</si>
  <si>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</si>
  <si>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</si>
  <si>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</si>
  <si>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</si>
  <si>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</si>
  <si>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</si>
  <si>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</si>
  <si>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</si>
  <si>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</si>
  <si>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</si>
  <si>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</si>
  <si>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</si>
  <si>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</si>
  <si>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</si>
  <si>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</si>
  <si>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</si>
  <si>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</si>
  <si>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</si>
  <si>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</si>
  <si>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</si>
  <si>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</si>
  <si>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</si>
  <si>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</si>
  <si>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</si>
  <si>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</si>
  <si>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</si>
  <si>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</si>
  <si>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</si>
  <si>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</si>
  <si>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</si>
  <si>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</si>
  <si>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</si>
  <si>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</si>
  <si>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</si>
  <si>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</si>
  <si>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</si>
  <si>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</si>
  <si>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</si>
  <si>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</si>
  <si>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</si>
  <si>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</si>
  <si>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</si>
  <si>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</si>
  <si>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</si>
  <si>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</si>
  <si>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</si>
  <si>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</si>
  <si>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</si>
  <si>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</si>
  <si>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</si>
  <si>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</si>
  <si>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</si>
  <si>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</si>
  <si>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</si>
  <si>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</si>
  <si>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</si>
  <si>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</si>
  <si>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</si>
  <si>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</si>
  <si>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</si>
  <si>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</si>
  <si>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</si>
  <si>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</si>
  <si>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</si>
  <si>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</si>
  <si>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</si>
  <si>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</si>
  <si>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</si>
  <si>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</si>
  <si>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</si>
  <si>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</si>
  <si>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</si>
  <si>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</si>
  <si>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</si>
  <si>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</si>
  <si>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</si>
  <si>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</si>
  <si>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</si>
  <si>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</si>
  <si>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</si>
  <si>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</si>
  <si>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</si>
  <si>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</si>
  <si>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</si>
  <si>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</si>
  <si>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</si>
  <si>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</si>
  <si>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</si>
  <si>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</si>
  <si>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</si>
  <si>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</si>
  <si>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</si>
  <si>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</si>
  <si>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</si>
  <si>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</si>
  <si>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</si>
  <si>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</si>
  <si>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</si>
  <si>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</si>
  <si>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</si>
  <si>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</si>
  <si>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</si>
  <si>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</si>
  <si>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</si>
  <si>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</si>
  <si>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</si>
  <si>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</si>
  <si>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</si>
  <si>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</si>
  <si>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</si>
  <si>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</si>
  <si>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</si>
  <si>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</si>
  <si>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</si>
  <si>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</si>
  <si>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</si>
  <si>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</si>
  <si>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</si>
  <si>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</si>
  <si>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</si>
  <si>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</si>
  <si>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</si>
  <si>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</si>
  <si>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</si>
  <si>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</si>
  <si>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</si>
  <si>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</si>
  <si>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</si>
  <si>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</si>
  <si>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</si>
  <si>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</si>
  <si>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</si>
  <si>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</si>
  <si>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</si>
  <si>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</si>
  <si>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</si>
  <si>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</si>
  <si>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</si>
  <si>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</si>
  <si>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</si>
  <si>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</si>
  <si>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</si>
  <si>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</si>
  <si>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</si>
  <si>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</si>
  <si>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</si>
  <si>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</si>
  <si>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</si>
  <si>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</si>
  <si>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</si>
  <si>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</si>
  <si>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</si>
  <si>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</si>
  <si>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</si>
  <si>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</si>
  <si>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</si>
  <si>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</si>
  <si>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</si>
  <si>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</si>
  <si>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</si>
  <si>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</si>
  <si>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</si>
  <si>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</si>
  <si>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</si>
  <si>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</si>
  <si>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</si>
  <si>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</si>
  <si>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</si>
  <si>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</si>
  <si>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</si>
  <si>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</si>
  <si>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</si>
  <si>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</si>
  <si>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</si>
  <si>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</si>
  <si>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</si>
  <si>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</si>
  <si>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</si>
  <si>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</si>
  <si>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</si>
  <si>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</si>
  <si>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</si>
  <si>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</si>
  <si>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</si>
  <si>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</si>
  <si>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</si>
  <si>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</si>
  <si>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</si>
  <si>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</si>
  <si>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</si>
  <si>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</si>
  <si>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</si>
  <si>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</si>
  <si>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</si>
  <si>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</si>
  <si>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</si>
  <si>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</si>
  <si>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</si>
  <si>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</si>
  <si>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</si>
  <si>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</si>
  <si>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</si>
  <si>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</si>
  <si>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</si>
  <si>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</si>
  <si>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</si>
  <si>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</si>
  <si>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</si>
  <si>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</si>
  <si>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</si>
  <si>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</si>
  <si>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</si>
  <si>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</si>
  <si>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</si>
  <si>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</si>
  <si>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</si>
  <si>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</si>
  <si>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</si>
  <si>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</si>
  <si>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</si>
  <si>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</si>
  <si>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</si>
  <si>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</si>
  <si>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</si>
  <si>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</si>
  <si>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</si>
  <si>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</si>
  <si>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</si>
  <si>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</si>
  <si>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</si>
  <si>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</si>
  <si>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</si>
  <si>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</si>
  <si>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</si>
  <si>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</si>
  <si>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</si>
  <si>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</si>
  <si>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</si>
  <si>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</si>
  <si>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</si>
  <si>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</si>
  <si>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</si>
  <si>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</si>
  <si>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</si>
  <si>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</si>
  <si>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</si>
  <si>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</si>
  <si>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</si>
  <si>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</si>
  <si>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</si>
  <si>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</si>
  <si>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</si>
  <si>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</si>
  <si>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</si>
  <si>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</si>
  <si>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</si>
  <si>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</si>
  <si>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</si>
  <si>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</si>
  <si>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</si>
  <si>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</si>
  <si>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</si>
  <si>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</si>
  <si>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</si>
  <si>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</si>
  <si>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</si>
  <si>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</si>
  <si>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</si>
  <si>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</si>
  <si>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</si>
  <si>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</si>
  <si>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</si>
  <si>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</si>
  <si>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</si>
  <si>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</si>
  <si>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</si>
  <si>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</si>
  <si>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</si>
  <si>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</si>
  <si>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</si>
  <si>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</si>
  <si>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</si>
  <si>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</si>
  <si>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</si>
  <si>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</si>
  <si>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</si>
  <si>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</si>
  <si>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</si>
  <si>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</si>
  <si>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</si>
  <si>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</si>
  <si>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</si>
  <si>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</si>
  <si>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</si>
  <si>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</si>
  <si>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</si>
  <si>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</si>
  <si>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</si>
  <si>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</si>
  <si>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</si>
  <si>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</si>
  <si>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</si>
  <si>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</si>
  <si>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</si>
  <si>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</si>
  <si>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</si>
  <si>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</si>
  <si>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</si>
  <si>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</si>
  <si>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</si>
  <si>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</si>
  <si>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</si>
  <si>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</si>
  <si>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</si>
  <si>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</si>
  <si>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</si>
  <si>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</si>
  <si>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</si>
  <si>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</si>
  <si>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</si>
  <si>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</si>
  <si>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</si>
  <si>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</si>
  <si>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</si>
  <si>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</si>
  <si>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</si>
  <si>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</si>
  <si>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</si>
  <si>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</si>
  <si>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</si>
  <si>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</si>
  <si>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</si>
  <si>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</si>
  <si>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</si>
  <si>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</si>
  <si>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</si>
  <si>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</si>
  <si>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</si>
  <si>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</si>
  <si>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</si>
  <si>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</si>
  <si>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</si>
  <si>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</si>
  <si>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</si>
  <si>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</si>
  <si>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</si>
  <si>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</si>
  <si>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</si>
  <si>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</si>
  <si>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</si>
  <si>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</si>
  <si>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</si>
  <si>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</si>
  <si>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</si>
  <si>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</si>
  <si>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</si>
  <si>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</si>
  <si>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</si>
  <si>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</si>
  <si>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</si>
  <si>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</si>
  <si>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</si>
  <si>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</si>
  <si>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</si>
  <si>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</si>
  <si>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</si>
  <si>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</si>
  <si>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</si>
  <si>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</si>
  <si>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</si>
  <si>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</si>
  <si>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</si>
  <si>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</si>
  <si>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</si>
  <si>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</si>
  <si>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</si>
  <si>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</si>
  <si>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</si>
  <si>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</si>
  <si>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</si>
  <si>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</si>
  <si>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</si>
  <si>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</si>
  <si>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</si>
  <si>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</si>
  <si>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</si>
  <si>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</si>
  <si>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</si>
  <si>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</si>
  <si>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</si>
  <si>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</si>
  <si>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</si>
  <si>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</si>
  <si>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</si>
  <si>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</si>
  <si>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</si>
  <si>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</si>
  <si>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</si>
  <si>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</si>
  <si>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</si>
  <si>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</si>
  <si>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</si>
  <si>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</si>
  <si>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</si>
  <si>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</si>
  <si>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</si>
  <si>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</si>
  <si>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</si>
  <si>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</si>
  <si>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</si>
  <si>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</si>
  <si>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</si>
  <si>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</si>
  <si>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</si>
  <si>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</si>
  <si>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</si>
  <si>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</si>
  <si>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</si>
  <si>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</si>
  <si>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</si>
  <si>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</si>
  <si>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</si>
  <si>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</si>
  <si>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</si>
  <si>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</si>
  <si>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</si>
  <si>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</si>
  <si>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</si>
  <si>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</si>
  <si>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</si>
  <si>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</si>
  <si>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</si>
  <si>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</si>
  <si>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</si>
  <si>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</si>
  <si>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</si>
  <si>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</si>
  <si>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</si>
  <si>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</si>
  <si>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</si>
  <si>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</si>
  <si>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</si>
  <si>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</si>
  <si>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</si>
  <si>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</si>
  <si>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</si>
  <si>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</si>
  <si>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</si>
  <si>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</si>
  <si>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</si>
  <si>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</si>
  <si>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</si>
  <si>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</si>
  <si>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</si>
  <si>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</si>
  <si>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</si>
  <si>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</si>
  <si>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</si>
  <si>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</si>
  <si>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</si>
  <si>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</si>
  <si>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</si>
  <si>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</si>
  <si>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</si>
  <si>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</si>
  <si>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</si>
  <si>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</si>
  <si>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</si>
  <si>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</si>
  <si>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</si>
  <si>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</si>
  <si>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</si>
  <si>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</si>
  <si>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</si>
  <si>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</si>
  <si>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</si>
  <si>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</si>
  <si>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</si>
  <si>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</si>
  <si>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</si>
  <si>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</si>
  <si>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</si>
  <si>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</si>
  <si>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</si>
  <si>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</si>
  <si>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</si>
  <si>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</si>
  <si>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</si>
  <si>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</si>
  <si>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</si>
  <si>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</si>
  <si>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</si>
  <si>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</si>
  <si>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</si>
  <si>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</si>
  <si>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</si>
  <si>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</si>
  <si>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</si>
  <si>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</si>
  <si>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</si>
  <si>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</si>
  <si>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</si>
  <si>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</si>
  <si>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</si>
  <si>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</si>
  <si>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</si>
  <si>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</si>
  <si>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</si>
  <si>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</si>
  <si>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</si>
  <si>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</si>
  <si>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</si>
  <si>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</si>
  <si>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</si>
  <si>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</si>
  <si>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</si>
  <si>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</si>
  <si>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</si>
  <si>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</si>
  <si>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</si>
  <si>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</si>
  <si>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</si>
  <si>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</si>
  <si>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</si>
  <si>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</si>
  <si>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</si>
  <si>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</si>
  <si>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</si>
  <si>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</si>
  <si>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</si>
  <si>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</si>
  <si>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</si>
  <si>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</si>
  <si>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</si>
  <si>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</si>
  <si>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</si>
  <si>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</si>
  <si>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</si>
  <si>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</si>
  <si>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</si>
  <si>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</si>
  <si>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</si>
  <si>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</si>
  <si>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</si>
  <si>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</si>
  <si>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</si>
  <si>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</si>
  <si>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</si>
  <si>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</si>
  <si>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</si>
  <si>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</si>
  <si>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</si>
  <si>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</si>
  <si>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</si>
  <si>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</si>
  <si>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</si>
  <si>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</si>
  <si>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</si>
  <si>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</si>
  <si>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</si>
  <si>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</si>
  <si>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</si>
  <si>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</si>
  <si>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</si>
  <si>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</si>
  <si>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</si>
  <si>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</si>
  <si>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</si>
  <si>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</si>
  <si>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</si>
  <si>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</si>
  <si>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</si>
  <si>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</si>
  <si>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</si>
  <si>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</si>
  <si>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</si>
  <si>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</si>
  <si>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</si>
  <si>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</si>
  <si>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</si>
  <si>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</si>
  <si>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</si>
  <si>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</si>
  <si>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</si>
  <si>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</si>
  <si>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</si>
  <si>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</si>
  <si>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</si>
  <si>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</si>
  <si>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</si>
  <si>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</si>
  <si>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</si>
  <si>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</si>
  <si>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</si>
  <si>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</si>
  <si>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</si>
  <si>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</si>
  <si>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</si>
  <si>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</si>
  <si>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</si>
  <si>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</si>
  <si>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</si>
  <si>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</si>
  <si>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</si>
  <si>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</si>
  <si>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</si>
  <si>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</si>
  <si>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</si>
  <si>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</si>
  <si>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</si>
  <si>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</si>
  <si>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</si>
  <si>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</si>
  <si>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</si>
  <si>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</si>
  <si>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</si>
  <si>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</si>
  <si>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</si>
  <si>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</si>
  <si>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</si>
  <si>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</si>
  <si>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</si>
  <si>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</si>
  <si>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</si>
  <si>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</si>
  <si>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</si>
  <si>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</si>
  <si>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</si>
  <si>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</si>
  <si>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</si>
  <si>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</si>
  <si>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</si>
  <si>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</si>
  <si>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</si>
  <si>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</si>
  <si>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</si>
  <si>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</si>
  <si>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</si>
  <si>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</si>
  <si>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</si>
  <si>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</si>
  <si>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</si>
  <si>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</si>
  <si>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</si>
  <si>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</si>
  <si>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</si>
  <si>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</si>
  <si>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</si>
  <si>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</si>
  <si>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</si>
  <si>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</si>
  <si>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</si>
  <si>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</si>
  <si>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</si>
  <si>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</si>
  <si>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</si>
  <si>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</si>
  <si>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</si>
  <si>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</si>
  <si>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</si>
  <si>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</si>
  <si>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</si>
  <si>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</si>
  <si>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</si>
  <si>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</si>
  <si>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</si>
  <si>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</si>
  <si>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</si>
  <si>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</si>
  <si>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</si>
  <si>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</si>
  <si>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</si>
  <si>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</si>
  <si>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</si>
  <si>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</si>
  <si>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</si>
  <si>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</si>
  <si>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</si>
  <si>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</si>
  <si>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</si>
  <si>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</si>
  <si>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</si>
  <si>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</si>
  <si>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</si>
  <si>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</si>
  <si>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</si>
  <si>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</si>
  <si>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</si>
  <si>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</si>
  <si>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</si>
  <si>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</si>
  <si>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</si>
  <si>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</si>
  <si>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</si>
  <si>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</si>
  <si>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</si>
  <si>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</si>
  <si>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</si>
  <si>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</si>
  <si>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</si>
  <si>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</si>
  <si>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</si>
  <si>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</si>
  <si>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</si>
  <si>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</si>
  <si>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</si>
  <si>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</si>
  <si>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</si>
  <si>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</si>
  <si>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</si>
  <si>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</si>
  <si>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</si>
  <si>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</si>
  <si>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</si>
  <si>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</si>
  <si>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</si>
  <si>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</si>
  <si>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</si>
  <si>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</si>
  <si>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</si>
  <si>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</si>
  <si>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</si>
  <si>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</si>
  <si>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</si>
  <si>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</si>
  <si>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</si>
  <si>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</si>
  <si>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</si>
  <si>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</si>
  <si>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</si>
  <si>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</si>
  <si>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</si>
  <si>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</si>
  <si>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</si>
  <si>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</si>
  <si>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</si>
  <si>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</si>
  <si>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</si>
  <si>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</si>
  <si>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</si>
  <si>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</si>
  <si>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</si>
  <si>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</si>
  <si>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</si>
  <si>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</si>
  <si>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</si>
  <si>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</si>
  <si>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</si>
  <si>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</si>
  <si>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</si>
  <si>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</si>
  <si>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</si>
  <si>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</si>
  <si>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</si>
  <si>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</si>
  <si>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</si>
  <si>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</si>
  <si>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</si>
  <si>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</si>
  <si>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</si>
  <si>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</si>
  <si>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</si>
  <si>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</si>
  <si>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</si>
  <si>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</si>
  <si>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</si>
  <si>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</si>
  <si>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</si>
  <si>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</si>
  <si>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</si>
  <si>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</si>
  <si>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</si>
  <si>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</si>
  <si>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</si>
  <si>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</si>
  <si>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</si>
  <si>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</si>
  <si>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</si>
  <si>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</si>
  <si>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</si>
  <si>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</si>
  <si>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</si>
  <si>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</si>
  <si>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</si>
  <si>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</si>
  <si>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</si>
  <si>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</si>
  <si>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</si>
  <si>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</si>
  <si>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</si>
  <si>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</si>
  <si>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</si>
  <si>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</si>
  <si>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</si>
  <si>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</si>
  <si>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</si>
  <si>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</si>
  <si>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</si>
  <si>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</si>
  <si>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</si>
  <si>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</si>
  <si>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</si>
  <si>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</si>
  <si>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</si>
  <si>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</si>
  <si>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</si>
  <si>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</si>
  <si>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</si>
  <si>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</si>
  <si>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</si>
  <si>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</si>
  <si>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</si>
  <si>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</si>
  <si>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</si>
  <si>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</si>
  <si>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</si>
  <si>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</si>
  <si>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</si>
  <si>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</si>
  <si>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</si>
  <si>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</si>
  <si>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</si>
  <si>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</si>
  <si>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</si>
  <si>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</si>
  <si>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</si>
  <si>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</si>
  <si>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</si>
  <si>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</si>
  <si>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</si>
  <si>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</si>
  <si>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</si>
  <si>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</si>
  <si>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</si>
  <si>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</si>
  <si>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</si>
  <si>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</si>
  <si>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</si>
  <si>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</si>
  <si>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</si>
  <si>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</si>
  <si>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</si>
  <si>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</si>
  <si>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</si>
  <si>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</si>
  <si>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</si>
  <si>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</si>
  <si>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</si>
  <si>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</si>
  <si>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</si>
  <si>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</si>
  <si>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</si>
  <si>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</si>
  <si>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</si>
  <si>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</si>
  <si>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</si>
  <si>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</si>
  <si>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</si>
  <si>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</si>
  <si>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</si>
  <si>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</si>
  <si>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</si>
  <si>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</si>
  <si>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</si>
  <si>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</si>
  <si>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</si>
  <si>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</si>
  <si>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</si>
  <si>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</si>
  <si>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</si>
  <si>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</si>
  <si>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</si>
  <si>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</si>
  <si>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</si>
  <si>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</si>
  <si>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</si>
  <si>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</si>
  <si>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</si>
  <si>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</si>
  <si>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</si>
  <si>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</si>
  <si>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</si>
  <si>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</si>
  <si>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</si>
  <si>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</si>
  <si>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</si>
  <si>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</si>
  <si>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</si>
  <si>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</si>
  <si>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</si>
  <si>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</si>
  <si>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</si>
  <si>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</si>
  <si>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</si>
  <si>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</si>
  <si>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</si>
  <si>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</si>
  <si>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</si>
  <si>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</si>
  <si>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</si>
  <si>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</si>
  <si>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</si>
  <si>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</si>
  <si>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</si>
  <si>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</si>
  <si>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</si>
  <si>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</si>
  <si>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</si>
  <si>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</si>
  <si>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</si>
  <si>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</si>
  <si>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</si>
  <si>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</si>
  <si>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</si>
  <si>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</si>
  <si>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</si>
  <si>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</si>
  <si>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</si>
  <si>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</si>
  <si>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</si>
  <si>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</si>
  <si>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</si>
  <si>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</si>
  <si>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</si>
  <si>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</si>
  <si>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</si>
  <si>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</si>
  <si>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</si>
  <si>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</si>
  <si>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</si>
  <si>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</si>
  <si>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</si>
  <si>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</si>
  <si>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</si>
  <si>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</si>
  <si>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</si>
  <si>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</si>
  <si>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</si>
  <si>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</si>
  <si>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</si>
  <si>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</si>
  <si>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</si>
  <si>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</si>
  <si>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</si>
  <si>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</si>
  <si>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</si>
  <si>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</si>
  <si>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</si>
  <si>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</si>
  <si>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</si>
  <si>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</si>
  <si>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</si>
  <si>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</si>
  <si>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</si>
  <si>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</si>
  <si>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</si>
  <si>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</si>
  <si>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</si>
  <si>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</si>
  <si>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</si>
  <si>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</si>
  <si>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</si>
  <si>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</si>
  <si>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</si>
  <si>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</si>
  <si>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</si>
  <si>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</si>
  <si>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</si>
  <si>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</si>
  <si>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</si>
  <si>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</si>
  <si>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</si>
  <si>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</si>
  <si>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</si>
  <si>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</si>
  <si>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</si>
  <si>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</si>
  <si>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</si>
  <si>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</si>
  <si>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</si>
  <si>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</si>
  <si>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</si>
  <si>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</si>
  <si>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</si>
  <si>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</si>
  <si>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</si>
  <si>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</si>
  <si>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</si>
  <si>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</si>
  <si>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</si>
  <si>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</si>
  <si>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</si>
  <si>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</si>
  <si>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</si>
  <si>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</si>
  <si>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</si>
  <si>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</si>
  <si>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</si>
  <si>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</si>
  <si>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</si>
  <si>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</si>
  <si>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</si>
  <si>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</si>
  <si>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</si>
  <si>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</si>
  <si>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</si>
  <si>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</si>
  <si>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</si>
  <si>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</si>
  <si>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</si>
  <si>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</si>
  <si>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</si>
  <si>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</si>
  <si>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</si>
  <si>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</si>
  <si>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</si>
  <si>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</si>
  <si>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</si>
  <si>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</si>
  <si>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</si>
  <si>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</si>
  <si>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</si>
  <si>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</si>
  <si>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</si>
  <si>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</si>
  <si>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</si>
  <si>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</si>
  <si>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</si>
  <si>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</si>
  <si>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</si>
  <si>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</si>
  <si>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</si>
  <si>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</si>
  <si>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</si>
  <si>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</si>
  <si>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</si>
  <si>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</si>
  <si>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</si>
  <si>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</si>
  <si>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</si>
  <si>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</si>
  <si>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</si>
  <si>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</si>
  <si>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</si>
  <si>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</si>
  <si>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</si>
  <si>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</si>
  <si>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</si>
  <si>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</si>
  <si>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</si>
  <si>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</si>
  <si>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</si>
  <si>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</si>
  <si>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</si>
  <si>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</si>
  <si>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</si>
  <si>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</si>
  <si>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</si>
  <si>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</si>
  <si>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</si>
  <si>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</si>
  <si>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</si>
  <si>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</si>
  <si>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</si>
  <si>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</si>
  <si>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</si>
  <si>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</si>
  <si>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</si>
  <si>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</si>
  <si>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</si>
  <si>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</si>
  <si>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</si>
  <si>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</si>
  <si>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</si>
  <si>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</si>
  <si>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</si>
  <si>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</si>
  <si>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</si>
  <si>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</si>
  <si>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</si>
  <si>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</si>
  <si>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</si>
  <si>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</si>
  <si>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</si>
  <si>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</si>
  <si>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</si>
  <si>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</si>
  <si>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</si>
  <si>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</si>
  <si>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</si>
  <si>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</si>
  <si>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</si>
  <si>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</si>
  <si>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</si>
  <si>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</si>
  <si>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</si>
  <si>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</si>
  <si>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</si>
  <si>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</si>
  <si>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</si>
  <si>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</si>
  <si>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</si>
  <si>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</si>
  <si>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</si>
  <si>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</si>
  <si>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</si>
  <si>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</si>
  <si>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</si>
  <si>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</si>
  <si>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</si>
  <si>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</si>
  <si>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</si>
  <si>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</si>
  <si>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</si>
  <si>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</si>
  <si>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</si>
  <si>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</si>
  <si>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</si>
  <si>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</si>
  <si>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</si>
  <si>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</si>
  <si>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</si>
  <si>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</si>
  <si>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</si>
  <si>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</si>
  <si>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</si>
  <si>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</si>
  <si>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</si>
  <si>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</si>
  <si>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</si>
  <si>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</si>
  <si>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</si>
  <si>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</si>
  <si>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</si>
  <si>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</si>
  <si>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</si>
  <si>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</si>
  <si>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</si>
  <si>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</si>
  <si>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</si>
  <si>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</si>
  <si>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</si>
  <si>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</si>
  <si>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</si>
  <si>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</si>
  <si>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</si>
  <si>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</si>
  <si>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</si>
  <si>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</si>
  <si>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</si>
  <si>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</si>
  <si>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</si>
  <si>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</si>
  <si>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</si>
  <si>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</si>
  <si>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</si>
  <si>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</si>
  <si>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</si>
  <si>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</si>
  <si>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</si>
  <si>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</si>
  <si>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</si>
  <si>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</si>
  <si>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</si>
  <si>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</si>
  <si>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</si>
  <si>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</si>
  <si>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</si>
  <si>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</si>
  <si>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</si>
  <si>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</si>
  <si>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</si>
  <si>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</si>
  <si>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</si>
  <si>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</si>
  <si>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</si>
  <si>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</si>
  <si>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</si>
  <si>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</si>
  <si>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</si>
  <si>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</si>
  <si>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</si>
  <si>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</si>
  <si>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</si>
  <si>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</si>
  <si>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</si>
  <si>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</si>
  <si>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</si>
  <si>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</si>
  <si>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</si>
  <si>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</si>
  <si>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</si>
  <si>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</si>
  <si>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</si>
  <si>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</si>
  <si>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</si>
  <si>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</si>
  <si>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</si>
  <si>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</si>
  <si>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</si>
  <si>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</si>
  <si>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</si>
  <si>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</si>
  <si>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</si>
  <si>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</si>
  <si>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</si>
  <si>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</si>
  <si>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</si>
  <si>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</si>
  <si>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</si>
  <si>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</si>
  <si>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</si>
  <si>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</si>
  <si>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</si>
  <si>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</si>
  <si>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</si>
  <si>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</si>
  <si>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</si>
  <si>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</si>
  <si>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</si>
  <si>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</si>
  <si>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</si>
  <si>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</si>
  <si>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</si>
  <si>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</si>
  <si>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</si>
  <si>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</si>
  <si>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</si>
  <si>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</si>
  <si>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</si>
  <si>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</si>
  <si>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</si>
  <si>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</si>
  <si>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</si>
  <si>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</si>
  <si>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</si>
  <si>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</si>
  <si>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</si>
  <si>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</si>
  <si>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</si>
  <si>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</si>
  <si>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</si>
  <si>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</si>
  <si>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</si>
  <si>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</si>
  <si>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</si>
  <si>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</si>
  <si>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</si>
  <si>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</si>
  <si>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</si>
  <si>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</si>
  <si>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</si>
  <si>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</si>
  <si>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</si>
  <si>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</si>
  <si>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</si>
  <si>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</si>
  <si>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</si>
  <si>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</si>
  <si>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</si>
  <si>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</si>
  <si>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</si>
  <si>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</si>
  <si>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</si>
  <si>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</si>
  <si>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</si>
  <si>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</si>
  <si>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</si>
  <si>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</si>
  <si>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</si>
  <si>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</si>
  <si>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</si>
  <si>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</si>
  <si>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</si>
  <si>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</si>
  <si>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</si>
  <si>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</si>
  <si>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</si>
  <si>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</si>
  <si>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</si>
  <si>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</si>
  <si>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</si>
  <si>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</si>
  <si>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</si>
  <si>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</si>
  <si>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</si>
  <si>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</si>
  <si>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</si>
  <si>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</si>
  <si>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</si>
  <si>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</si>
  <si>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</si>
  <si>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</si>
  <si>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</si>
  <si>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</si>
  <si>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</si>
  <si>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</si>
  <si>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</si>
  <si>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</si>
  <si>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</si>
  <si>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</si>
  <si>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</si>
  <si>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</si>
  <si>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</si>
  <si>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</si>
  <si>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</si>
  <si>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</si>
  <si>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</si>
  <si>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</si>
  <si>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</si>
  <si>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</si>
  <si>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</si>
  <si>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</si>
  <si>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</si>
  <si>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</si>
  <si>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</si>
  <si>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</si>
  <si>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</si>
  <si>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</si>
  <si>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</si>
  <si>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</si>
  <si>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</si>
  <si>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</si>
  <si>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</si>
  <si>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</si>
  <si>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</si>
  <si>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</si>
  <si>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</si>
  <si>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</si>
  <si>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</si>
  <si>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</si>
  <si>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</si>
  <si>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</si>
  <si>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</si>
  <si>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</si>
  <si>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</si>
  <si>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</si>
  <si>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</si>
  <si>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</si>
  <si>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</si>
  <si>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</si>
  <si>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</si>
  <si>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</si>
  <si>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</si>
  <si>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</si>
  <si>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</si>
  <si>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</si>
  <si>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</si>
  <si>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</si>
  <si>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</si>
  <si>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</si>
  <si>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</si>
  <si>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</si>
  <si>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</si>
  <si>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</si>
  <si>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</si>
  <si>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</si>
  <si>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</si>
  <si>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</si>
  <si>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</si>
  <si>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</si>
  <si>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</si>
  <si>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</si>
  <si>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</si>
  <si>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</si>
  <si>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</si>
  <si>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</si>
  <si>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</si>
  <si>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</si>
  <si>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</si>
  <si>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</si>
  <si>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</si>
  <si>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</si>
  <si>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</si>
  <si>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</si>
  <si>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</si>
  <si>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</si>
  <si>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</si>
  <si>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</si>
  <si>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</si>
  <si>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</si>
  <si>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</si>
  <si>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</si>
  <si>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</si>
  <si>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</si>
  <si>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</si>
  <si>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</si>
  <si>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</si>
  <si>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</si>
  <si>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</si>
  <si>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</si>
  <si>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</si>
  <si>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</si>
  <si>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</si>
  <si>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</si>
  <si>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</si>
  <si>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</si>
  <si>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</si>
  <si>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</si>
  <si>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</si>
  <si>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</si>
  <si>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</si>
  <si>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</si>
  <si>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</si>
  <si>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</si>
  <si>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</si>
  <si>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</si>
  <si>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</si>
  <si>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</si>
  <si>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</si>
  <si>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</si>
  <si>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</si>
  <si>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</si>
  <si>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</si>
  <si>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</si>
  <si>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</si>
  <si>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</si>
  <si>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</si>
  <si>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</si>
  <si>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</si>
  <si>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</si>
  <si>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</si>
  <si>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</si>
  <si>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</si>
  <si>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</si>
  <si>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</si>
  <si>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</si>
  <si>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</si>
  <si>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</si>
  <si>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</si>
  <si>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</si>
  <si>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</si>
  <si>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</si>
  <si>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</si>
  <si>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</si>
  <si>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</si>
  <si>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</si>
  <si>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</si>
  <si>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</si>
  <si>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</si>
  <si>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</si>
  <si>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</si>
  <si>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</si>
  <si>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</si>
  <si>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</si>
  <si>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</si>
  <si>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</si>
  <si>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</si>
  <si>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</si>
  <si>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</si>
  <si>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</si>
  <si>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</si>
  <si>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</si>
  <si>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</si>
  <si>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</si>
  <si>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</si>
  <si>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</si>
  <si>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</si>
  <si>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</si>
  <si>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</si>
  <si>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</si>
  <si>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</si>
  <si>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</si>
  <si>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</si>
  <si>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</si>
  <si>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</si>
  <si>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</si>
  <si>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</si>
  <si>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</si>
  <si>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</si>
  <si>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</si>
  <si>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</si>
  <si>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</si>
  <si>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</si>
  <si>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</si>
  <si>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</si>
  <si>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</si>
  <si>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</si>
  <si>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</si>
  <si>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</si>
  <si>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</si>
  <si>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</si>
  <si>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</si>
  <si>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</si>
  <si>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</si>
  <si>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</si>
  <si>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</si>
  <si>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</si>
  <si>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</si>
  <si>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</si>
  <si>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</si>
  <si>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</si>
  <si>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</si>
  <si>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</si>
  <si>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</si>
  <si>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</si>
  <si>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</si>
  <si>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</si>
  <si>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</si>
  <si>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</si>
  <si>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</si>
  <si>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</si>
  <si>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</si>
  <si>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</si>
  <si>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</si>
  <si>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</si>
  <si>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</si>
  <si>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</si>
  <si>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</si>
  <si>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</si>
  <si>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</si>
  <si>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</si>
  <si>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</si>
  <si>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</si>
  <si>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</si>
  <si>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</si>
  <si>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</si>
  <si>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</si>
  <si>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</si>
  <si>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</si>
  <si>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</si>
  <si>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</si>
  <si>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</si>
  <si>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</si>
  <si>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</si>
  <si>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</si>
  <si>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</si>
  <si>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</si>
  <si>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</si>
  <si>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</si>
  <si>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</si>
  <si>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</si>
  <si>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</si>
  <si>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</si>
  <si>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</si>
  <si>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</si>
  <si>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</si>
  <si>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</si>
  <si>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</si>
  <si>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</si>
  <si>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</si>
  <si>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</si>
  <si>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</si>
  <si>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</si>
  <si>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</si>
  <si>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</si>
  <si>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</si>
  <si>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</si>
  <si>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</si>
  <si>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</si>
  <si>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</si>
  <si>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</si>
  <si>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</si>
  <si>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</si>
  <si>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</si>
  <si>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</si>
  <si>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</si>
  <si>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</si>
  <si>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</si>
  <si>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</si>
  <si>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</si>
  <si>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</si>
  <si>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</si>
  <si>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</si>
  <si>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</si>
  <si>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</si>
  <si>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</si>
  <si>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</si>
  <si>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</si>
  <si>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</si>
  <si>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</si>
  <si>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</si>
  <si>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</si>
  <si>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</si>
  <si>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</si>
  <si>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</si>
  <si>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</si>
  <si>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</si>
  <si>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</si>
  <si>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</si>
  <si>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</si>
  <si>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</si>
  <si>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</si>
  <si>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</si>
  <si>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</si>
  <si>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</si>
  <si>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</si>
  <si>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</si>
  <si>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</si>
  <si>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</si>
  <si>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</si>
  <si>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</si>
  <si>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</si>
  <si>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</si>
  <si>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</si>
  <si>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</si>
  <si>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</si>
  <si>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</si>
  <si>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</si>
  <si>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</si>
  <si>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</si>
  <si>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</si>
  <si>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</si>
  <si>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</si>
  <si>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</si>
  <si>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</si>
  <si>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</si>
  <si>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</si>
  <si>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</si>
  <si>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</si>
  <si>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</si>
  <si>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</si>
  <si>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</si>
  <si>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</si>
  <si>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</si>
  <si>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</si>
  <si>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</si>
  <si>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</si>
  <si>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</si>
  <si>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</si>
  <si>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</si>
  <si>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</si>
  <si>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</si>
  <si>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</si>
  <si>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</si>
  <si>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</si>
  <si>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</si>
  <si>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</si>
  <si>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</si>
  <si>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</si>
  <si>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</si>
  <si>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</si>
  <si>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</si>
  <si>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</si>
  <si>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</si>
  <si>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</si>
  <si>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</si>
  <si>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</si>
  <si>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</si>
  <si>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</si>
  <si>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</si>
  <si>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</si>
  <si>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</si>
  <si>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</si>
  <si>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</si>
  <si>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</si>
  <si>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</si>
  <si>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</si>
  <si>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</si>
  <si>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</si>
  <si>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</si>
  <si>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</si>
  <si>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</si>
  <si>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</si>
  <si>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</si>
  <si>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</si>
  <si>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</si>
  <si>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</si>
  <si>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</si>
  <si>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</si>
  <si>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</si>
  <si>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</si>
  <si>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</si>
  <si>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</si>
  <si>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</si>
  <si>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</si>
  <si>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</si>
  <si>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</si>
  <si>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</si>
  <si>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</si>
  <si>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</si>
  <si>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</si>
  <si>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</si>
  <si>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</si>
  <si>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</si>
  <si>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</si>
  <si>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</si>
  <si>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</si>
  <si>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</si>
  <si>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</si>
  <si>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</si>
  <si>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</si>
  <si>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</si>
  <si>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</si>
  <si>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</si>
  <si>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</si>
  <si>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</si>
  <si>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</si>
  <si>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</si>
  <si>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</si>
  <si>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</si>
  <si>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</si>
  <si>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</si>
  <si>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</si>
  <si>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</si>
  <si>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</si>
  <si>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</si>
  <si>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</si>
  <si>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</si>
  <si>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</si>
  <si>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</si>
  <si>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</si>
  <si>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</si>
  <si>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</si>
  <si>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</si>
  <si>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</si>
  <si>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</si>
  <si>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</si>
  <si>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</si>
  <si>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</si>
  <si>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</si>
  <si>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</si>
  <si>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</si>
  <si>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</si>
  <si>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</si>
  <si>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</si>
  <si>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</si>
  <si>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</si>
  <si>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</si>
  <si>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</si>
  <si>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</si>
  <si>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</si>
  <si>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</si>
  <si>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</si>
  <si>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</si>
  <si>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</si>
  <si>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</si>
  <si>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</si>
  <si>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</si>
  <si>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</si>
  <si>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</si>
  <si>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</si>
  <si>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</si>
  <si>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</si>
  <si>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</si>
  <si>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</si>
  <si>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</si>
  <si>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</si>
  <si>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</si>
  <si>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</si>
  <si>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</si>
  <si>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</si>
  <si>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</si>
  <si>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</si>
  <si>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</si>
  <si>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</si>
  <si>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</si>
  <si>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</si>
  <si>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</si>
  <si>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</si>
  <si>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</si>
  <si>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</si>
  <si>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</si>
  <si>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</si>
  <si>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</si>
  <si>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</si>
  <si>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</si>
  <si>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</si>
  <si>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</si>
  <si>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</si>
  <si>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</si>
  <si>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</si>
  <si>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</si>
  <si>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</si>
  <si>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</si>
  <si>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</si>
  <si>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</si>
  <si>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</si>
  <si>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</si>
  <si>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</si>
  <si>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</si>
  <si>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</si>
  <si>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</si>
  <si>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</si>
  <si>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</si>
  <si>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</si>
  <si>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</si>
  <si>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</si>
  <si>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</si>
  <si>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</si>
  <si>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</si>
  <si>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</si>
  <si>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</si>
  <si>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</si>
  <si>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</si>
  <si>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</si>
  <si>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</si>
  <si>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</si>
  <si>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</si>
  <si>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</si>
  <si>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</si>
  <si>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</si>
  <si>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</si>
  <si>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</si>
  <si>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</si>
  <si>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</si>
  <si>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</si>
  <si>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</si>
  <si>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</si>
  <si>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</si>
  <si>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</si>
  <si>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</si>
  <si>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</si>
  <si>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</si>
  <si>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</si>
  <si>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</si>
  <si>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</si>
  <si>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</si>
  <si>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</si>
  <si>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</si>
  <si>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</si>
  <si>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</si>
  <si>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</si>
  <si>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</si>
  <si>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</si>
  <si>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</si>
  <si>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</si>
  <si>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</si>
  <si>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</si>
  <si>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</si>
  <si>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</si>
  <si>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</si>
  <si>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</si>
  <si>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</si>
  <si>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</si>
  <si>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</si>
  <si>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</si>
  <si>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</si>
  <si>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</si>
  <si>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</si>
  <si>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</si>
  <si>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</si>
  <si>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</si>
  <si>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</si>
  <si>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</si>
  <si>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</si>
  <si>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</si>
  <si>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</si>
  <si>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</si>
  <si>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</si>
  <si>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</si>
  <si>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</si>
  <si>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</si>
  <si>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</si>
  <si>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</si>
  <si>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</si>
  <si>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</si>
  <si>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</si>
  <si>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</si>
  <si>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</si>
  <si>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</si>
  <si>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</si>
  <si>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</si>
  <si>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</si>
  <si>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</si>
  <si>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</si>
  <si>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</si>
  <si>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</si>
  <si>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</si>
  <si>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</si>
  <si>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</si>
  <si>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</si>
  <si>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</si>
  <si>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</si>
  <si>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</si>
  <si>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</si>
  <si>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</si>
  <si>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</si>
  <si>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</si>
  <si>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</si>
  <si>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</si>
  <si>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</si>
  <si>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</si>
  <si>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</si>
  <si>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</si>
  <si>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</si>
  <si>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</si>
  <si>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</si>
  <si>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</si>
  <si>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</si>
  <si>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</si>
  <si>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</si>
  <si>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</si>
  <si>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</si>
  <si>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</si>
  <si>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</si>
  <si>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</si>
  <si>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</si>
  <si>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</si>
  <si>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</si>
  <si>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</si>
  <si>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</si>
  <si>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</si>
  <si>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</si>
  <si>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</si>
  <si>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</si>
  <si>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</si>
  <si>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</si>
  <si>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</si>
  <si>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</si>
  <si>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</si>
  <si>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</si>
  <si>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</si>
  <si>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</si>
  <si>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</si>
  <si>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</si>
  <si>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</si>
  <si>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</si>
  <si>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</si>
  <si>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</si>
  <si>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</si>
  <si>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</si>
  <si>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</si>
  <si>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</si>
  <si>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</si>
  <si>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</si>
  <si>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</si>
  <si>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</si>
  <si>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</si>
  <si>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</si>
  <si>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</si>
  <si>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</si>
  <si>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</si>
  <si>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</si>
  <si>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</si>
  <si>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</si>
  <si>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</si>
  <si>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</si>
  <si>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</si>
  <si>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</si>
  <si>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</si>
  <si>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</si>
  <si>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</si>
  <si>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</si>
  <si>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</si>
  <si>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</si>
  <si>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</si>
  <si>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</si>
  <si>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</si>
  <si>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</si>
  <si>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</si>
  <si>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</si>
  <si>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</si>
  <si>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</si>
  <si>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</si>
  <si>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</si>
  <si>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</si>
  <si>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</si>
  <si>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</si>
  <si>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</si>
  <si>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</si>
  <si>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</si>
  <si>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</si>
  <si>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</si>
  <si>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</si>
  <si>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</si>
  <si>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</si>
  <si>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</si>
  <si>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</si>
  <si>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</si>
  <si>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</si>
  <si>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</si>
  <si>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</si>
  <si>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</si>
  <si>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</si>
  <si>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</si>
  <si>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</si>
  <si>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</si>
  <si>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</si>
  <si>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</si>
  <si>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</si>
  <si>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</si>
  <si>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</si>
  <si>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</si>
  <si>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</si>
  <si>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</si>
  <si>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</si>
  <si>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</si>
  <si>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</si>
  <si>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</si>
  <si>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</si>
  <si>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</si>
  <si>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</si>
  <si>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</si>
  <si>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</si>
  <si>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</si>
  <si>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</si>
  <si>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</si>
  <si>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</si>
  <si>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</si>
  <si>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</si>
  <si>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</si>
  <si>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</si>
  <si>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</si>
  <si>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</si>
  <si>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</si>
  <si>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</si>
  <si>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</si>
  <si>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</si>
  <si>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</si>
  <si>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</si>
  <si>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</si>
  <si>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</si>
  <si>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</si>
  <si>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</si>
  <si>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</si>
  <si>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</si>
  <si>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</si>
  <si>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</si>
  <si>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</si>
  <si>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</si>
  <si>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</si>
  <si>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</si>
  <si>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</si>
  <si>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</si>
  <si>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</si>
  <si>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</si>
  <si>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</si>
  <si>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</si>
  <si>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</si>
  <si>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</si>
  <si>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</si>
  <si>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</si>
  <si>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</si>
  <si>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</si>
  <si>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</si>
  <si>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</si>
  <si>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</si>
  <si>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</si>
  <si>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</si>
  <si>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</si>
  <si>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</si>
  <si>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</si>
  <si>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</si>
  <si>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</si>
  <si>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</si>
  <si>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</si>
  <si>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</si>
  <si>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</si>
  <si>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</si>
  <si>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</si>
  <si>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</si>
  <si>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</si>
  <si>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</si>
  <si>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</si>
  <si>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</si>
  <si>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</si>
  <si>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</si>
  <si>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</si>
  <si>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</si>
  <si>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</si>
  <si>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</si>
  <si>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</si>
  <si>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</si>
  <si>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</si>
  <si>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</si>
  <si>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</si>
  <si>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</si>
  <si>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</si>
  <si>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</si>
  <si>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</si>
  <si>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</si>
  <si>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</si>
  <si>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</si>
  <si>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</si>
  <si>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</si>
  <si>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</si>
  <si>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</si>
  <si>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</si>
  <si>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</si>
  <si>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</si>
  <si>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</si>
  <si>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</si>
  <si>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</si>
  <si>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</si>
  <si>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</si>
  <si>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</si>
  <si>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</si>
  <si>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</si>
  <si>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</si>
  <si>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</si>
  <si>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</si>
  <si>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</si>
  <si>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</si>
  <si>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</si>
  <si>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</si>
  <si>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</si>
  <si>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</si>
  <si>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</si>
  <si>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</si>
  <si>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</si>
  <si>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</si>
  <si>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</si>
  <si>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</si>
  <si>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</si>
  <si>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</si>
  <si>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</si>
  <si>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</si>
  <si>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</si>
  <si>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</si>
  <si>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</si>
  <si>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</si>
  <si>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</si>
  <si>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</si>
  <si>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</si>
  <si>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</si>
  <si>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</si>
  <si>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</si>
  <si>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</si>
  <si>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</si>
  <si>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</si>
  <si>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</si>
  <si>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</si>
  <si>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</si>
  <si>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</si>
  <si>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</si>
  <si>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</si>
  <si>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</si>
  <si>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</si>
  <si>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</si>
  <si>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</si>
  <si>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</si>
  <si>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</si>
  <si>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</si>
  <si>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</si>
  <si>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</si>
  <si>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</si>
  <si>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</si>
  <si>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</si>
  <si>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</si>
  <si>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</si>
  <si>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</si>
  <si>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</si>
  <si>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</si>
  <si>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</si>
  <si>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</si>
  <si>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</si>
  <si>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</si>
  <si>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</si>
  <si>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</si>
  <si>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</si>
  <si>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</si>
  <si>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</si>
  <si>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</si>
  <si>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</si>
  <si>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</si>
  <si>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</si>
  <si>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</si>
  <si>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</si>
  <si>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</si>
  <si>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</si>
  <si>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</si>
  <si>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</si>
  <si>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</si>
  <si>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</si>
  <si>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</si>
  <si>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</si>
  <si>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</si>
  <si>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</si>
  <si>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</si>
  <si>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</si>
  <si>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</si>
  <si>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</si>
  <si>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</si>
  <si>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</si>
  <si>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</si>
  <si>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</si>
  <si>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</si>
  <si>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</si>
  <si>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</si>
  <si>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</si>
  <si>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</si>
  <si>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</si>
  <si>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</si>
  <si>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</si>
  <si>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</si>
  <si>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</si>
  <si>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</si>
  <si>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</si>
  <si>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</si>
  <si>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</si>
  <si>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</si>
  <si>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</si>
  <si>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</si>
  <si>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</si>
  <si>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</si>
  <si>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</si>
  <si>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</si>
  <si>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</si>
  <si>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</si>
  <si>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</si>
  <si>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</si>
  <si>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</si>
  <si>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</si>
  <si>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</si>
  <si>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</si>
  <si>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</si>
  <si>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</si>
  <si>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</si>
  <si>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</si>
  <si>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</si>
  <si>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</si>
  <si>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</si>
  <si>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</si>
  <si>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</si>
  <si>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</si>
  <si>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</si>
  <si>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</si>
  <si>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</si>
  <si>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</si>
  <si>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</si>
  <si>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</si>
  <si>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</si>
  <si>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</si>
  <si>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</si>
  <si>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</si>
  <si>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</si>
  <si>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</si>
  <si>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</si>
  <si>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</si>
  <si>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</si>
  <si>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</si>
  <si>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</si>
  <si>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</si>
  <si>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</si>
  <si>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</si>
  <si>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</si>
  <si>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</si>
  <si>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</si>
  <si>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</si>
  <si>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</si>
  <si>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</si>
  <si>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</si>
  <si>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</si>
  <si>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</si>
  <si>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</si>
  <si>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</si>
  <si>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</si>
  <si>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</si>
  <si>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</si>
  <si>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</si>
  <si>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</si>
  <si>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</si>
  <si>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</si>
  <si>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</si>
  <si>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</si>
  <si>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</si>
  <si>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</si>
  <si>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</si>
  <si>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</si>
  <si>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</si>
  <si>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</si>
  <si>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</si>
  <si>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</si>
  <si>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</si>
  <si>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</si>
  <si>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</si>
  <si>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</si>
  <si>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</si>
  <si>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</si>
  <si>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</si>
  <si>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</si>
  <si>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</si>
  <si>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</si>
  <si>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</si>
  <si>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</si>
  <si>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</si>
  <si>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</si>
  <si>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</si>
  <si>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</si>
  <si>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</si>
  <si>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</si>
  <si>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</si>
  <si>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</si>
  <si>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</si>
  <si>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</si>
  <si>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</si>
  <si>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</si>
  <si>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</si>
  <si>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</si>
  <si>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</si>
  <si>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</si>
  <si>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</si>
  <si>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</si>
  <si>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</si>
  <si>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</si>
  <si>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</si>
  <si>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</si>
  <si>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</si>
  <si>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</si>
  <si>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</si>
  <si>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</si>
  <si>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</si>
  <si>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</si>
  <si>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</si>
  <si>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</si>
  <si>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</si>
  <si>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</si>
  <si>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</si>
  <si>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</si>
  <si>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</si>
  <si>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</si>
  <si>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</si>
  <si>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</si>
  <si>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</si>
  <si>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</si>
  <si>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</si>
  <si>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</si>
  <si>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</si>
  <si>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</si>
  <si>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</si>
  <si>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</si>
  <si>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</si>
  <si>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</si>
  <si>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</si>
  <si>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</si>
  <si>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</si>
  <si>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</si>
  <si>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</si>
  <si>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</si>
  <si>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</si>
  <si>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</si>
  <si>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</si>
  <si>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</si>
  <si>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</si>
  <si>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</si>
  <si>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</si>
  <si>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</si>
  <si>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</si>
  <si>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</si>
  <si>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</si>
  <si>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</si>
  <si>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</si>
  <si>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</si>
  <si>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</si>
  <si>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</si>
  <si>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</si>
  <si>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</si>
  <si>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</si>
  <si>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</si>
  <si>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</si>
  <si>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</si>
  <si>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</si>
  <si>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</si>
  <si>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</si>
  <si>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</si>
  <si>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</si>
  <si>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</si>
  <si>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</si>
  <si>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</si>
  <si>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</si>
  <si>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</si>
  <si>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</si>
  <si>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</si>
  <si>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</si>
  <si>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</si>
  <si>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</si>
  <si>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</si>
  <si>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</si>
  <si>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</si>
  <si>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</si>
  <si>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</si>
  <si>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</si>
  <si>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</si>
  <si>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</si>
  <si>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</si>
  <si>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</si>
  <si>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</si>
  <si>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</si>
  <si>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</si>
  <si>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</si>
  <si>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</si>
  <si>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</si>
  <si>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</si>
  <si>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</si>
  <si>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</si>
  <si>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</si>
  <si>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</si>
  <si>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</si>
  <si>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</si>
  <si>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</si>
  <si>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</si>
  <si>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</si>
  <si>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</si>
  <si>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</si>
  <si>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</si>
  <si>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</si>
  <si>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</si>
  <si>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</si>
  <si>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</si>
  <si>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</si>
  <si>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</si>
  <si>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</si>
  <si>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</si>
  <si>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</si>
  <si>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</si>
  <si>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</si>
  <si>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</si>
  <si>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</si>
  <si>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</si>
  <si>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</si>
  <si>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</si>
  <si>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</si>
  <si>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</si>
  <si>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</si>
  <si>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</si>
  <si>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</si>
  <si>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</si>
  <si>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</si>
  <si>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</si>
  <si>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</si>
  <si>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</si>
  <si>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</si>
  <si>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</si>
  <si>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</si>
  <si>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</si>
  <si>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</si>
  <si>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</si>
  <si>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</si>
  <si>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</si>
  <si>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</si>
  <si>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</si>
  <si>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</si>
  <si>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</si>
  <si>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</si>
  <si>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</si>
  <si>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</si>
  <si>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</si>
  <si>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</si>
  <si>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</si>
  <si>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</si>
  <si>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</si>
  <si>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</si>
  <si>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</si>
  <si>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</si>
  <si>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</si>
  <si>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</si>
  <si>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</si>
  <si>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</si>
  <si>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</si>
  <si>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</si>
  <si>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</si>
  <si>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</si>
  <si>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</si>
  <si>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</si>
  <si>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</si>
  <si>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</si>
  <si>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</si>
  <si>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</si>
  <si>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</si>
  <si>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</si>
  <si>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</si>
  <si>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</si>
  <si>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</si>
  <si>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</si>
  <si>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</si>
  <si>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</si>
  <si>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</si>
  <si>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</si>
  <si>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</si>
  <si>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</si>
  <si>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</si>
  <si>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</si>
  <si>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</si>
  <si>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</si>
  <si>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</si>
  <si>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</si>
  <si>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</si>
  <si>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</si>
  <si>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</si>
  <si>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</si>
  <si>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</si>
  <si>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</si>
  <si>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</si>
  <si>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</si>
  <si>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</si>
  <si>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</si>
  <si>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</si>
  <si>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</si>
  <si>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</si>
  <si>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</si>
  <si>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</si>
  <si>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</si>
  <si>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</si>
  <si>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</si>
  <si>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</si>
  <si>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</si>
  <si>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</si>
  <si>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</si>
  <si>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</si>
  <si>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</si>
  <si>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</si>
  <si>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</si>
  <si>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</si>
  <si>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</si>
  <si>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</si>
  <si>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</si>
  <si>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</si>
  <si>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</si>
  <si>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</si>
  <si>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</si>
  <si>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</si>
  <si>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</si>
  <si>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</si>
  <si>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</si>
  <si>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</si>
  <si>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</si>
  <si>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</si>
  <si>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</si>
  <si>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</si>
  <si>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</si>
  <si>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</si>
  <si>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</si>
  <si>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</si>
  <si>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</si>
  <si>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</si>
  <si>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</si>
  <si>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</si>
  <si>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</si>
  <si>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</si>
  <si>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</si>
  <si>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</si>
  <si>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</si>
  <si>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</si>
  <si>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</si>
  <si>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</si>
  <si>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</si>
  <si>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</si>
  <si>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</si>
  <si>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</si>
  <si>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</si>
  <si>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</si>
  <si>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</si>
  <si>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</si>
  <si>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</si>
  <si>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</si>
  <si>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</si>
  <si>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</si>
  <si>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</si>
  <si>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</si>
  <si>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</si>
  <si>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</si>
  <si>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</si>
  <si>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</si>
  <si>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</si>
  <si>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</si>
  <si>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</si>
  <si>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</si>
  <si>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</si>
  <si>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</si>
  <si>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</si>
  <si>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</si>
  <si>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</si>
  <si>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</si>
  <si>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</si>
  <si>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</si>
  <si>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</si>
  <si>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</si>
  <si>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</si>
  <si>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</si>
  <si>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</si>
  <si>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</si>
  <si>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</si>
  <si>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</si>
  <si>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</si>
  <si>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</si>
  <si>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</si>
  <si>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</si>
  <si>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</si>
  <si>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</si>
  <si>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</si>
  <si>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</si>
  <si>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</si>
  <si>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</si>
  <si>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</si>
  <si>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</si>
  <si>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</si>
  <si>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</si>
  <si>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</si>
  <si>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</si>
  <si>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</si>
  <si>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</si>
  <si>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</si>
  <si>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</si>
  <si>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</si>
  <si>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</si>
  <si>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</si>
  <si>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</si>
  <si>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</si>
  <si>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</si>
  <si>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</si>
  <si>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</si>
  <si>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</si>
  <si>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</si>
  <si>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</si>
  <si>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</si>
  <si>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</si>
  <si>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</si>
  <si>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</si>
  <si>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</si>
  <si>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</si>
  <si>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</si>
  <si>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</si>
  <si>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</si>
  <si>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</si>
  <si>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</si>
  <si>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</si>
  <si>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</si>
  <si>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</si>
  <si>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</si>
  <si>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</si>
  <si>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</si>
  <si>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</si>
  <si>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</si>
  <si>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</si>
  <si>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</si>
  <si>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</si>
  <si>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</si>
  <si>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</si>
  <si>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</si>
  <si>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</si>
  <si>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</si>
  <si>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</si>
  <si>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</si>
  <si>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</si>
  <si>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</si>
  <si>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</si>
  <si>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</si>
  <si>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</si>
  <si>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</si>
  <si>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</si>
  <si>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</si>
  <si>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</si>
  <si>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</si>
  <si>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</si>
  <si>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</si>
  <si>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</si>
  <si>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</si>
  <si>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</si>
  <si>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</si>
  <si>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</si>
  <si>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</si>
  <si>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</si>
  <si>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</si>
  <si>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</si>
  <si>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</si>
  <si>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</si>
  <si>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</si>
  <si>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</si>
  <si>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</si>
  <si>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</si>
  <si>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</si>
  <si>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</si>
  <si>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</si>
  <si>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</si>
  <si>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</si>
  <si>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</si>
  <si>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</si>
  <si>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</si>
  <si>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</si>
  <si>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</si>
  <si>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</si>
  <si>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</si>
  <si>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</si>
  <si>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</si>
  <si>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</si>
  <si>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</si>
  <si>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</si>
  <si>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</si>
  <si>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</si>
  <si>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</si>
  <si>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</si>
  <si>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</si>
  <si>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</si>
  <si>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</si>
  <si>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</si>
  <si>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</si>
  <si>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</si>
  <si>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</si>
  <si>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</si>
  <si>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</si>
  <si>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</si>
  <si>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</si>
  <si>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</si>
  <si>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</si>
  <si>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</si>
  <si>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</si>
  <si>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</si>
  <si>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</si>
  <si>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</si>
  <si>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</si>
  <si>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</si>
  <si>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</si>
  <si>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</si>
  <si>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</si>
  <si>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</si>
  <si>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</si>
  <si>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</si>
  <si>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</si>
  <si>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</si>
  <si>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</si>
  <si>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</si>
  <si>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</si>
  <si>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</si>
  <si>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</si>
  <si>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</si>
  <si>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</si>
  <si>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</si>
  <si>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</si>
  <si>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</si>
  <si>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</si>
  <si>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</si>
  <si>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</si>
  <si>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</si>
  <si>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</si>
  <si>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</si>
  <si>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</si>
  <si>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</si>
  <si>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</si>
  <si>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</si>
  <si>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</si>
  <si>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</si>
  <si>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</si>
  <si>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</si>
  <si>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</si>
  <si>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</si>
  <si>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</si>
  <si>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</si>
  <si>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</si>
  <si>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</si>
  <si>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</si>
  <si>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</si>
  <si>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</si>
  <si>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</si>
  <si>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</si>
  <si>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</si>
  <si>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</si>
  <si>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</si>
  <si>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</si>
  <si>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</si>
  <si>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</si>
  <si>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</si>
  <si>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</si>
  <si>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</si>
  <si>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</si>
  <si>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</si>
  <si>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</si>
  <si>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</si>
  <si>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</si>
  <si>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</si>
  <si>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</si>
  <si>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</si>
  <si>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</si>
  <si>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</si>
  <si>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</si>
  <si>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</si>
  <si>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</si>
  <si>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</si>
  <si>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</si>
  <si>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</si>
  <si>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</si>
  <si>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</si>
  <si>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</si>
  <si>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</si>
  <si>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</si>
  <si>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</si>
  <si>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</si>
  <si>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</si>
  <si>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</si>
  <si>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</si>
  <si>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</si>
  <si>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</si>
  <si>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</si>
  <si>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</si>
  <si>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</si>
  <si>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</si>
  <si>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</si>
  <si>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</si>
  <si>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</si>
  <si>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</si>
  <si>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</si>
  <si>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</si>
  <si>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</si>
  <si>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</si>
  <si>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</si>
  <si>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</si>
  <si>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</si>
  <si>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</si>
  <si>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</si>
  <si>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</si>
  <si>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</si>
  <si>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</si>
  <si>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</si>
  <si>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</si>
  <si>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</si>
  <si>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</si>
  <si>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</si>
  <si>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</si>
  <si>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</si>
  <si>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</si>
  <si>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</si>
  <si>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</si>
  <si>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</si>
  <si>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</si>
  <si>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</si>
  <si>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</si>
  <si>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</si>
  <si>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</si>
  <si>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</si>
  <si>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</si>
  <si>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</si>
  <si>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</si>
  <si>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</si>
  <si>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</si>
  <si>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</si>
  <si>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</si>
  <si>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</si>
  <si>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</si>
  <si>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</si>
  <si>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</si>
  <si>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</si>
  <si>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</si>
  <si>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</si>
  <si>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</si>
  <si>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</si>
  <si>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</si>
  <si>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</si>
  <si>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</si>
  <si>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</si>
  <si>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</si>
  <si>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</si>
  <si>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</si>
  <si>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</si>
  <si>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</si>
  <si>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</si>
  <si>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</si>
  <si>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</si>
  <si>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</si>
  <si>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</si>
  <si>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</si>
  <si>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</si>
  <si>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</si>
  <si>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</si>
  <si>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</si>
  <si>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</si>
  <si>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</si>
  <si>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</si>
  <si>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</si>
  <si>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</si>
  <si>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</si>
  <si>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</si>
  <si>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</si>
  <si>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</si>
  <si>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</si>
  <si>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</si>
  <si>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</si>
  <si>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</si>
  <si>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</si>
  <si>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</si>
  <si>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</si>
  <si>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</si>
  <si>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</si>
  <si>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</si>
  <si>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</si>
  <si>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</si>
  <si>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</si>
  <si>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</si>
  <si>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</si>
  <si>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</si>
  <si>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</si>
  <si>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</si>
  <si>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</si>
  <si>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</si>
  <si>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</si>
  <si>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</si>
  <si>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</si>
  <si>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</si>
  <si>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</si>
  <si>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</si>
  <si>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</si>
  <si>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</si>
  <si>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</si>
  <si>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</si>
  <si>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</si>
  <si>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</si>
  <si>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</si>
  <si>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</si>
  <si>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</si>
  <si>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</si>
  <si>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</si>
  <si>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</si>
  <si>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</si>
  <si>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</si>
  <si>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</si>
  <si>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</si>
  <si>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</si>
  <si>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</si>
  <si>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</si>
  <si>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</si>
  <si>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</si>
  <si>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</si>
  <si>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</si>
  <si>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</si>
  <si>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</si>
  <si>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</si>
  <si>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</si>
  <si>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</si>
  <si>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</si>
  <si>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</si>
  <si>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</si>
  <si>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</si>
  <si>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</si>
  <si>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</si>
  <si>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</si>
  <si>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</si>
  <si>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</si>
  <si>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</si>
  <si>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</si>
  <si>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</si>
  <si>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</si>
  <si>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</si>
  <si>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</si>
  <si>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</si>
  <si>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</si>
  <si>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</si>
  <si>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</si>
  <si>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</si>
  <si>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</si>
  <si>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</si>
  <si>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</si>
  <si>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</si>
  <si>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</si>
  <si>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</si>
  <si>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</si>
  <si>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</si>
  <si>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</si>
  <si>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</si>
  <si>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</si>
  <si>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</si>
  <si>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</si>
  <si>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</si>
  <si>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</si>
  <si>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</si>
  <si>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</si>
  <si>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</si>
  <si>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</si>
  <si>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</si>
  <si>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</si>
  <si>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</si>
  <si>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</si>
  <si>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</si>
  <si>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</si>
  <si>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</si>
  <si>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</si>
  <si>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</si>
  <si>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</si>
  <si>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</si>
  <si>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</si>
  <si>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</si>
  <si>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</si>
  <si>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</si>
  <si>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</si>
  <si>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</si>
  <si>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</si>
  <si>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</si>
  <si>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</si>
  <si>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</si>
  <si>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</si>
  <si>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</si>
  <si>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</si>
  <si>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</si>
  <si>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</si>
  <si>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</si>
  <si>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</si>
  <si>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</si>
  <si>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</si>
  <si>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</si>
  <si>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</si>
  <si>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</si>
  <si>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</si>
  <si>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</si>
  <si>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</si>
  <si>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</si>
  <si>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</si>
  <si>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</si>
  <si>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</si>
  <si>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</si>
  <si>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</si>
  <si>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</si>
  <si>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</si>
  <si>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</si>
  <si>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</si>
  <si>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</si>
  <si>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</si>
  <si>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</si>
  <si>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</si>
  <si>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</si>
  <si>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</si>
  <si>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</si>
  <si>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</si>
  <si>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</si>
  <si>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</si>
  <si>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</si>
  <si>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</si>
  <si>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</si>
  <si>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</si>
  <si>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</si>
  <si>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</si>
  <si>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</si>
  <si>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</si>
  <si>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</si>
  <si>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</si>
  <si>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</si>
  <si>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</si>
  <si>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</si>
  <si>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</si>
  <si>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</si>
  <si>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</si>
  <si>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</si>
  <si>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</si>
  <si>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</si>
  <si>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</si>
  <si>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</si>
  <si>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</si>
  <si>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</si>
  <si>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</si>
  <si>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</si>
  <si>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</si>
  <si>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</si>
  <si>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</si>
  <si>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</si>
  <si>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</si>
  <si>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</si>
  <si>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</si>
  <si>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</si>
  <si>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</si>
  <si>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</si>
  <si>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</si>
  <si>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</si>
  <si>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</si>
  <si>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</si>
  <si>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</si>
  <si>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</si>
  <si>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</si>
  <si>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</si>
  <si>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</si>
  <si>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</si>
  <si>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</si>
  <si>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</si>
  <si>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</si>
  <si>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</si>
  <si>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</si>
  <si>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</si>
  <si>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</si>
  <si>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</si>
  <si>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</si>
  <si>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</si>
  <si>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</si>
  <si>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</si>
  <si>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</si>
  <si>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</si>
  <si>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</si>
  <si>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</si>
  <si>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</si>
  <si>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</si>
  <si>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</si>
  <si>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</si>
  <si>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</si>
  <si>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</si>
  <si>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</si>
  <si>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</si>
  <si>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</si>
  <si>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</si>
  <si>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</si>
  <si>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</si>
  <si>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</si>
  <si>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</si>
  <si>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</si>
  <si>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</si>
  <si>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</si>
  <si>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</si>
  <si>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</si>
  <si>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</si>
  <si>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</si>
  <si>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</si>
  <si>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</si>
  <si>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</si>
  <si>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</si>
  <si>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</si>
  <si>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</si>
  <si>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</si>
  <si>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</si>
  <si>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</si>
  <si>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</si>
  <si>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</si>
  <si>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</si>
  <si>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</si>
  <si>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</si>
  <si>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</si>
  <si>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</si>
  <si>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</si>
  <si>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</si>
  <si>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</si>
  <si>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</si>
  <si>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</si>
  <si>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</si>
  <si>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</si>
  <si>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</si>
  <si>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</si>
  <si>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</si>
  <si>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</si>
  <si>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</si>
  <si>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</si>
  <si>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</si>
  <si>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</si>
  <si>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</si>
  <si>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</si>
  <si>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</si>
  <si>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</si>
  <si>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</si>
  <si>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</si>
  <si>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</si>
  <si>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</si>
  <si>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</si>
  <si>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</si>
  <si>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</si>
  <si>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</si>
  <si>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</si>
  <si>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</si>
  <si>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</si>
  <si>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</si>
  <si>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</si>
  <si>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</si>
  <si>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</si>
  <si>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</si>
  <si>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</si>
  <si>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</si>
  <si>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</si>
  <si>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</si>
  <si>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</si>
  <si>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</si>
  <si>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</si>
  <si>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</si>
  <si>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</si>
  <si>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</si>
  <si>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</si>
  <si>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</si>
  <si>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</si>
  <si>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</si>
  <si>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</si>
  <si>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</si>
  <si>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</si>
  <si>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</si>
  <si>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</si>
  <si>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</si>
  <si>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</si>
  <si>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</si>
  <si>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</si>
  <si>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</si>
  <si>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</si>
  <si>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</si>
  <si>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</si>
  <si>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</si>
  <si>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</si>
  <si>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</si>
  <si>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</si>
  <si>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</si>
  <si>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</si>
  <si>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</si>
  <si>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</si>
  <si>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</si>
  <si>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</si>
  <si>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</si>
  <si>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</si>
  <si>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</si>
  <si>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</si>
  <si>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</si>
  <si>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</si>
  <si>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</si>
  <si>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</si>
  <si>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</si>
  <si>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</si>
  <si>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</si>
  <si>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</si>
  <si>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</si>
  <si>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</si>
  <si>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</si>
  <si>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</si>
  <si>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</si>
  <si>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</si>
  <si>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</si>
  <si>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</si>
  <si>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</si>
  <si>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</si>
  <si>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</si>
  <si>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</si>
  <si>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</si>
  <si>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</si>
  <si>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</si>
  <si>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</si>
  <si>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</si>
  <si>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</si>
  <si>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</si>
  <si>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</si>
  <si>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</si>
  <si>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</si>
  <si>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</si>
  <si>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</si>
  <si>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</si>
  <si>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</si>
  <si>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</si>
  <si>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</si>
  <si>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</si>
  <si>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</si>
  <si>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</si>
  <si>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</si>
  <si>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</si>
  <si>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</si>
  <si>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</si>
  <si>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</si>
  <si>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</si>
  <si>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</si>
  <si>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</si>
  <si>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</si>
  <si>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</si>
  <si>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</si>
  <si>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</si>
  <si>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</si>
  <si>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</si>
  <si>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</si>
  <si>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</si>
  <si>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</si>
  <si>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</si>
  <si>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</si>
  <si>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</si>
  <si>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</si>
  <si>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</si>
  <si>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</si>
  <si>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</si>
  <si>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</si>
  <si>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</si>
  <si>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</si>
  <si>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</si>
  <si>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</si>
  <si>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</si>
  <si>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</si>
  <si>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</si>
  <si>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</si>
  <si>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</si>
  <si>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</si>
  <si>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</si>
  <si>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</si>
  <si>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</si>
  <si>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</si>
  <si>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</si>
  <si>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</si>
  <si>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</si>
  <si>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</si>
  <si>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</si>
  <si>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</si>
  <si>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</si>
  <si>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</si>
  <si>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</si>
  <si>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</si>
  <si>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</si>
  <si>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</si>
  <si>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</si>
  <si>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</si>
  <si>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</si>
  <si>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</si>
  <si>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</si>
  <si>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</si>
  <si>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</si>
  <si>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</si>
  <si>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</si>
  <si>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</si>
  <si>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</si>
  <si>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</si>
  <si>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</si>
  <si>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</si>
  <si>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</si>
  <si>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</si>
  <si>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</si>
  <si>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</si>
  <si>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</si>
  <si>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</si>
  <si>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</si>
  <si>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</si>
  <si>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</si>
  <si>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</si>
  <si>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</si>
  <si>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</si>
  <si>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</si>
  <si>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</si>
  <si>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</si>
  <si>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</si>
  <si>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</si>
  <si>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</si>
  <si>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</si>
  <si>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</si>
  <si>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</si>
  <si>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</si>
  <si>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</si>
  <si>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</si>
  <si>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</si>
  <si>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</si>
  <si>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</si>
  <si>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</si>
  <si>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</si>
  <si>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</si>
  <si>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</si>
  <si>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</si>
  <si>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</si>
  <si>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</si>
  <si>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</si>
  <si>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</si>
  <si>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</si>
  <si>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</si>
  <si>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</si>
  <si>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</si>
  <si>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</si>
  <si>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</si>
  <si>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</si>
  <si>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</si>
  <si>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</si>
  <si>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</si>
  <si>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</si>
  <si>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</si>
  <si>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</si>
  <si>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</si>
  <si>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</si>
  <si>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</si>
  <si>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</si>
  <si>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</si>
  <si>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</si>
  <si>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</si>
  <si>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</si>
  <si>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</si>
  <si>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</si>
  <si>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</si>
  <si>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</si>
  <si>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</si>
  <si>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</si>
  <si>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</si>
  <si>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</si>
  <si>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</si>
  <si>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</si>
  <si>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</si>
  <si>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</si>
  <si>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</si>
  <si>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</si>
  <si>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</si>
  <si>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</si>
  <si>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</si>
  <si>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</si>
  <si>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</si>
  <si>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</si>
  <si>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</si>
  <si>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</si>
  <si>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</si>
  <si>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</si>
  <si>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</si>
  <si>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</si>
  <si>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</si>
  <si>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</si>
  <si>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</si>
  <si>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</si>
  <si>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</si>
  <si>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</si>
  <si>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</si>
  <si>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</si>
  <si>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</si>
  <si>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</si>
  <si>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</si>
  <si>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</si>
  <si>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</si>
  <si>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</si>
  <si>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</si>
  <si>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</si>
  <si>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</si>
  <si>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</si>
  <si>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</si>
  <si>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</si>
  <si>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</si>
  <si>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</si>
  <si>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</si>
  <si>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</si>
  <si>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</si>
  <si>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</si>
  <si>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</si>
  <si>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</si>
  <si>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</si>
  <si>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</si>
  <si>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</si>
  <si>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</si>
  <si>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</si>
  <si>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</si>
  <si>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</si>
  <si>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</si>
  <si>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</si>
  <si>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</si>
  <si>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</si>
  <si>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</si>
  <si>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</si>
  <si>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</si>
  <si>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</si>
  <si>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</si>
  <si>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</si>
  <si>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</si>
  <si>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</si>
  <si>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</si>
  <si>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</si>
  <si>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</si>
  <si>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</si>
  <si>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</si>
  <si>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</si>
  <si>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</si>
  <si>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</si>
  <si>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</si>
  <si>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</si>
  <si>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</si>
  <si>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</si>
  <si>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</si>
  <si>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</si>
  <si>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</si>
  <si>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</si>
  <si>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</si>
  <si>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</si>
  <si>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</si>
  <si>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</si>
  <si>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</si>
  <si>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</si>
  <si>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</si>
  <si>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</si>
  <si>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</si>
  <si>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</si>
  <si>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</si>
  <si>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</si>
  <si>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</si>
  <si>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</si>
  <si>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</si>
  <si>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</si>
  <si>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</si>
  <si>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</si>
  <si>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</si>
  <si>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</si>
  <si>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</si>
  <si>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</si>
  <si>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</si>
  <si>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</si>
  <si>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</si>
  <si>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</si>
  <si>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</si>
  <si>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</si>
  <si>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</si>
  <si>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</si>
  <si>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</si>
  <si>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</si>
  <si>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</si>
  <si>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</si>
  <si>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</si>
  <si>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</si>
  <si>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</si>
  <si>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</si>
  <si>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</si>
  <si>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</si>
  <si>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</si>
  <si>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</si>
  <si>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</si>
  <si>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</si>
  <si>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</si>
  <si>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</si>
  <si>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</si>
  <si>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</si>
  <si>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</si>
  <si>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</si>
  <si>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</si>
  <si>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</si>
  <si>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</si>
  <si>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</si>
  <si>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</si>
  <si>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</si>
  <si>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</si>
  <si>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</si>
  <si>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</si>
  <si>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</si>
  <si>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</si>
  <si>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</si>
  <si>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</si>
  <si>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</si>
  <si>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</si>
  <si>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</si>
  <si>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</si>
  <si>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</si>
  <si>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</si>
  <si>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</si>
  <si>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</si>
  <si>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</si>
  <si>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</si>
  <si>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</si>
  <si>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</si>
  <si>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</si>
  <si>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</si>
  <si>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</si>
  <si>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</si>
  <si>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</si>
  <si>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</si>
  <si>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</si>
  <si>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</si>
  <si>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</si>
  <si>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</si>
  <si>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</si>
  <si>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</si>
  <si>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</si>
  <si>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</si>
  <si>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</si>
  <si>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</si>
  <si>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</si>
  <si>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</si>
  <si>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</si>
  <si>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</si>
  <si>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</si>
  <si>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</si>
  <si>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</si>
  <si>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</si>
  <si>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</si>
  <si>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</si>
  <si>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</si>
  <si>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</si>
  <si>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</si>
  <si>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</si>
  <si>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</si>
  <si>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</si>
  <si>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</si>
  <si>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</si>
  <si>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</si>
  <si>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</si>
  <si>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</si>
  <si>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</si>
  <si>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</si>
  <si>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</si>
  <si>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</si>
  <si>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</si>
  <si>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</si>
  <si>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</si>
  <si>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</si>
  <si>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</si>
  <si>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</si>
  <si>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</si>
  <si>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</si>
  <si>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</si>
  <si>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</si>
  <si>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</si>
  <si>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</si>
  <si>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</si>
  <si>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</si>
  <si>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</si>
  <si>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</si>
  <si>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</si>
  <si>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</si>
  <si>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</si>
  <si>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</si>
  <si>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</si>
  <si>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</si>
  <si>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</si>
  <si>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</si>
  <si>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</si>
  <si>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</si>
  <si>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</si>
  <si>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</si>
  <si>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</si>
  <si>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</si>
  <si>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</si>
  <si>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</si>
  <si>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</si>
  <si>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</si>
  <si>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</si>
  <si>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</si>
  <si>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</si>
  <si>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</si>
  <si>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</si>
  <si>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</si>
  <si>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</si>
  <si>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</si>
  <si>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</si>
  <si>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</si>
  <si>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</si>
  <si>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</si>
  <si>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</si>
  <si>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</si>
  <si>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</si>
  <si>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</si>
  <si>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</si>
  <si>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</si>
  <si>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</si>
  <si>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</si>
  <si>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</si>
  <si>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</si>
  <si>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</si>
  <si>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</si>
  <si>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</si>
  <si>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</si>
  <si>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</si>
  <si>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</si>
  <si>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</si>
  <si>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</si>
  <si>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</si>
  <si>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</si>
  <si>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</si>
  <si>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</si>
  <si>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</si>
  <si>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</si>
  <si>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</si>
  <si>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</si>
  <si>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</si>
  <si>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</si>
  <si>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</si>
  <si>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</si>
  <si>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</si>
  <si>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</si>
  <si>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</si>
  <si>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</si>
  <si>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</si>
  <si>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</si>
  <si>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</si>
  <si>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</si>
  <si>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</si>
  <si>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</si>
  <si>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</si>
  <si>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</si>
  <si>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</si>
  <si>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</si>
  <si>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</si>
  <si>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</si>
  <si>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</si>
  <si>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</si>
  <si>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</si>
  <si>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</si>
  <si>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</si>
  <si>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</si>
  <si>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</si>
  <si>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</si>
  <si>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</si>
  <si>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</si>
  <si>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</si>
  <si>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</si>
  <si>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</si>
  <si>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</si>
  <si>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</si>
  <si>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</si>
  <si>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</si>
  <si>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</si>
  <si>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</si>
  <si>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</si>
  <si>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</si>
  <si>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</si>
  <si>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</si>
  <si>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</si>
  <si>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</si>
  <si>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</si>
  <si>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</si>
  <si>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</si>
  <si>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</si>
  <si>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</si>
  <si>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</si>
  <si>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</si>
  <si>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</si>
  <si>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</si>
  <si>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</si>
  <si>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</si>
  <si>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</si>
  <si>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</si>
  <si>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</si>
  <si>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</si>
  <si>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</si>
  <si>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</si>
  <si>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</si>
  <si>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</si>
  <si>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</si>
  <si>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</si>
  <si>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</si>
  <si>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</si>
  <si>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</si>
  <si>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</si>
  <si>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</si>
  <si>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</si>
  <si>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</si>
  <si>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</si>
  <si>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</si>
  <si>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</si>
  <si>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</si>
  <si>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</si>
  <si>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</si>
  <si>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</si>
  <si>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</si>
  <si>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</si>
  <si>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</si>
  <si>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</si>
  <si>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</si>
  <si>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</si>
  <si>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</si>
  <si>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</si>
  <si>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</si>
  <si>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</si>
  <si>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</si>
  <si>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</si>
  <si>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</si>
  <si>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</si>
  <si>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</si>
  <si>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</si>
  <si>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</si>
  <si>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</si>
  <si>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</si>
  <si>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</si>
  <si>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</si>
  <si>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</si>
  <si>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</si>
  <si>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</si>
  <si>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</si>
  <si>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</si>
  <si>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</si>
  <si>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</si>
  <si>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</si>
  <si>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</si>
  <si>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</si>
  <si>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</si>
  <si>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</si>
  <si>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</si>
  <si>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</si>
  <si>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</si>
  <si>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</si>
  <si>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</si>
  <si>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</si>
  <si>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</si>
  <si>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</si>
  <si>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</si>
  <si>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</si>
  <si>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</si>
  <si>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</si>
  <si>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</si>
  <si>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</si>
  <si>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</si>
  <si>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</si>
  <si>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</si>
  <si>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</si>
  <si>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</si>
  <si>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</si>
  <si>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</si>
  <si>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</si>
  <si>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</si>
  <si>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</si>
  <si>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</si>
  <si>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</si>
  <si>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</si>
  <si>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</si>
  <si>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</si>
  <si>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</si>
  <si>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</si>
  <si>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</si>
  <si>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</si>
  <si>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</si>
  <si>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</si>
  <si>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</si>
  <si>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</si>
  <si>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</si>
  <si>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</si>
  <si>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</si>
  <si>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</si>
  <si>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</si>
  <si>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</si>
  <si>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</si>
  <si>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</si>
  <si>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</si>
  <si>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</si>
  <si>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</si>
  <si>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</si>
  <si>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</si>
  <si>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</si>
  <si>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</si>
  <si>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</si>
  <si>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</si>
  <si>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</si>
  <si>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</si>
  <si>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</si>
  <si>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</si>
  <si>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</si>
  <si>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</si>
  <si>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</si>
  <si>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</si>
  <si>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</si>
  <si>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</si>
  <si>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</si>
  <si>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</si>
  <si>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</si>
  <si>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</si>
  <si>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</si>
  <si>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</si>
  <si>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</si>
  <si>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</si>
  <si>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</si>
  <si>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</si>
  <si>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</si>
  <si>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</si>
  <si>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</si>
  <si>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</si>
  <si>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</si>
  <si>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</si>
  <si>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</si>
  <si>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</si>
  <si>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</si>
  <si>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</si>
  <si>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</si>
  <si>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</si>
  <si>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</si>
  <si>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</si>
  <si>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</si>
  <si>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</si>
  <si>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</si>
  <si>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</si>
  <si>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</si>
  <si>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</si>
  <si>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</si>
  <si>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</si>
  <si>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</si>
  <si>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</si>
  <si>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</si>
  <si>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</si>
  <si>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</si>
  <si>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</si>
  <si>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</si>
  <si>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</si>
  <si>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</si>
  <si>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</si>
  <si>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</si>
  <si>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</si>
  <si>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</si>
  <si>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</si>
  <si>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</si>
  <si>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</si>
  <si>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</si>
  <si>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</si>
  <si>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</si>
  <si>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</si>
  <si>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</si>
  <si>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</si>
  <si>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</si>
  <si>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</si>
  <si>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</si>
  <si>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</si>
  <si>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</si>
  <si>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</si>
  <si>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</si>
  <si>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</si>
  <si>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</si>
  <si>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</si>
  <si>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</si>
  <si>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</si>
  <si>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</si>
  <si>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</si>
  <si>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</si>
  <si>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</si>
  <si>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</si>
  <si>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</si>
  <si>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</si>
  <si>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</si>
  <si>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</si>
  <si>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</si>
  <si>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</si>
  <si>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</si>
  <si>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</si>
  <si>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</si>
  <si>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</si>
  <si>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</si>
  <si>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</si>
  <si>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</si>
  <si>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</si>
  <si>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</si>
  <si>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</si>
  <si>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</si>
  <si>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</si>
  <si>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</si>
  <si>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</si>
  <si>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</si>
  <si>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</si>
  <si>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</si>
  <si>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</si>
  <si>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</si>
  <si>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</si>
  <si>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</si>
  <si>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</si>
  <si>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</si>
  <si>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</si>
  <si>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</si>
  <si>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</si>
  <si>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</si>
  <si>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</si>
  <si>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</si>
  <si>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</si>
  <si>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</si>
  <si>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</si>
  <si>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</si>
  <si>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</si>
  <si>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</si>
  <si>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</si>
  <si>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</si>
  <si>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</si>
  <si>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</si>
  <si>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</si>
  <si>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</si>
  <si>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</si>
  <si>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</si>
  <si>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</si>
  <si>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</si>
  <si>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</si>
  <si>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</si>
  <si>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</si>
  <si>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</si>
  <si>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</si>
  <si>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</si>
  <si>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</si>
  <si>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</si>
  <si>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</si>
  <si>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</si>
  <si>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</si>
  <si>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</si>
  <si>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</si>
  <si>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</si>
  <si>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</si>
  <si>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</si>
  <si>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</si>
  <si>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</si>
  <si>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</si>
  <si>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</si>
  <si>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</si>
  <si>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</si>
  <si>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</si>
  <si>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</si>
  <si>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</si>
  <si>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</si>
  <si>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</si>
  <si>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</si>
  <si>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</si>
  <si>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</si>
  <si>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</si>
  <si>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</si>
  <si>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</si>
  <si>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</si>
  <si>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</si>
  <si>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</si>
  <si>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</si>
  <si>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</si>
  <si>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</si>
  <si>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</si>
  <si>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</si>
  <si>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</si>
  <si>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</si>
  <si>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</si>
  <si>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</si>
  <si>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</si>
  <si>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</si>
  <si>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</si>
  <si>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</si>
  <si>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</si>
  <si>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</si>
  <si>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</si>
  <si>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</si>
  <si>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</si>
  <si>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</si>
  <si>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</si>
  <si>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</si>
  <si>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</si>
  <si>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</si>
  <si>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</si>
  <si>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</si>
  <si>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</si>
  <si>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</si>
  <si>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</si>
  <si>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</si>
  <si>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</si>
  <si>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</si>
  <si>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</si>
  <si>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</si>
  <si>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</si>
  <si>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</si>
  <si>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</si>
  <si>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</si>
  <si>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</si>
  <si>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</si>
  <si>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</si>
  <si>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</si>
  <si>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</si>
  <si>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</si>
  <si>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</si>
  <si>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</si>
  <si>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</si>
  <si>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</si>
  <si>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</si>
  <si>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</si>
  <si>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</si>
  <si>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</si>
  <si>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</si>
  <si>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</si>
  <si>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</si>
  <si>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</si>
  <si>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</si>
  <si>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</si>
  <si>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</si>
  <si>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</si>
  <si>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</si>
  <si>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</si>
  <si>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</si>
  <si>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</si>
  <si>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</si>
  <si>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</si>
  <si>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</si>
  <si>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</si>
  <si>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</si>
  <si>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</si>
  <si>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</si>
  <si>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</si>
  <si>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</si>
  <si>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</si>
  <si>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</si>
  <si>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</si>
  <si>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</si>
  <si>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</si>
  <si>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</si>
  <si>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</si>
  <si>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</si>
  <si>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</si>
  <si>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</si>
  <si>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</si>
  <si>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</si>
  <si>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</si>
  <si>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</si>
  <si>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</si>
  <si>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</si>
  <si>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</si>
  <si>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</si>
  <si>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</si>
  <si>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</si>
  <si>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</si>
  <si>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</si>
  <si>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</si>
  <si>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</si>
  <si>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</si>
  <si>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</si>
  <si>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</si>
  <si>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</si>
  <si>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</si>
  <si>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</si>
  <si>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</si>
  <si>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</si>
  <si>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</si>
  <si>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</si>
  <si>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</si>
  <si>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</si>
  <si>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</si>
  <si>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</si>
  <si>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</si>
  <si>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</si>
  <si>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</si>
  <si>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</si>
  <si>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</si>
  <si>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</si>
  <si>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</si>
  <si>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</si>
  <si>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</si>
  <si>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</si>
  <si>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</si>
  <si>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</si>
  <si>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</si>
  <si>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</si>
  <si>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</si>
  <si>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</si>
  <si>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</si>
  <si>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</si>
  <si>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</si>
  <si>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</si>
  <si>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</si>
  <si>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</si>
  <si>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</si>
  <si>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</si>
  <si>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</si>
  <si>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</si>
  <si>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</si>
  <si>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</si>
  <si>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</si>
  <si>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</si>
  <si>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</si>
  <si>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</si>
  <si>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</si>
  <si>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</si>
  <si>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</si>
  <si>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</si>
  <si>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</si>
  <si>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</si>
  <si>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</si>
  <si>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</si>
  <si>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</si>
  <si>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</si>
  <si>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</si>
  <si>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</si>
  <si>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</si>
  <si>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</si>
  <si>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</si>
  <si>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</si>
  <si>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</si>
  <si>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</si>
  <si>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</si>
  <si>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</si>
  <si>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</si>
  <si>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</si>
  <si>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</si>
  <si>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</si>
  <si>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</si>
  <si>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</si>
  <si>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</si>
  <si>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</si>
  <si>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</si>
  <si>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</si>
  <si>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</si>
  <si>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</si>
  <si>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</si>
  <si>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</si>
  <si>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</si>
  <si>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</si>
  <si>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</si>
  <si>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</si>
  <si>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</si>
  <si>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</si>
  <si>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</si>
  <si>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</si>
  <si>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</si>
  <si>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</si>
  <si>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</si>
  <si>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</si>
  <si>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</si>
  <si>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</si>
  <si>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</si>
  <si>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</si>
  <si>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</si>
  <si>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</si>
  <si>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</si>
  <si>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</si>
  <si>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</si>
  <si>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</si>
  <si>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</si>
  <si>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</si>
  <si>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</si>
  <si>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</si>
  <si>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</si>
  <si>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</si>
  <si>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</si>
  <si>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</si>
  <si>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</si>
  <si>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</si>
  <si>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</si>
  <si>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</si>
  <si>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</si>
  <si>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</si>
  <si>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</si>
  <si>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</si>
  <si>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</si>
  <si>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</si>
  <si>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</si>
  <si>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</si>
  <si>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</si>
  <si>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</si>
  <si>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</si>
  <si>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</si>
  <si>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</si>
  <si>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</si>
  <si>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</si>
  <si>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</si>
  <si>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</si>
  <si>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</si>
  <si>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</si>
  <si>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</si>
  <si>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</si>
  <si>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</si>
  <si>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</si>
  <si>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</si>
  <si>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</si>
  <si>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</si>
  <si>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</si>
  <si>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</si>
  <si>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</si>
  <si>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</si>
  <si>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</si>
  <si>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</si>
  <si>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</si>
  <si>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</si>
  <si>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</si>
  <si>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</si>
  <si>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</si>
  <si>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</si>
  <si>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</si>
  <si>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</si>
  <si>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</si>
  <si>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</si>
  <si>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</si>
  <si>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</si>
  <si>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</si>
  <si>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</si>
  <si>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</si>
  <si>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</si>
  <si>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</si>
  <si>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</si>
  <si>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</si>
  <si>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</si>
  <si>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</si>
  <si>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</si>
  <si>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</si>
  <si>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</si>
  <si>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</si>
  <si>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</si>
  <si>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</si>
  <si>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</si>
  <si>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</si>
  <si>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</si>
  <si>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</si>
  <si>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</si>
  <si>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</si>
  <si>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</si>
  <si>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</si>
  <si>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</si>
  <si>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</si>
  <si>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</si>
  <si>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</si>
  <si>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</si>
  <si>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</si>
  <si>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</si>
  <si>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</si>
  <si>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</si>
  <si>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</si>
  <si>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</si>
  <si>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</si>
  <si>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</si>
  <si>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</si>
  <si>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</si>
  <si>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</si>
  <si>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</si>
  <si>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</si>
  <si>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</si>
  <si>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</si>
  <si>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</si>
  <si>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</si>
  <si>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</si>
  <si>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</si>
  <si>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</si>
  <si>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</si>
  <si>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</si>
  <si>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</si>
  <si>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</si>
  <si>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</si>
  <si>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</si>
  <si>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</si>
  <si>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</si>
  <si>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</si>
  <si>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</si>
  <si>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</si>
  <si>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</si>
  <si>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</si>
  <si>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</si>
  <si>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</si>
  <si>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</si>
  <si>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</si>
  <si>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</si>
  <si>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</si>
  <si>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</si>
  <si>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</si>
  <si>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</si>
  <si>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</si>
  <si>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</si>
  <si>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</si>
  <si>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</si>
  <si>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</si>
  <si>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</si>
  <si>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</si>
  <si>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</si>
  <si>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</si>
  <si>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</si>
  <si>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</si>
  <si>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</si>
  <si>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</si>
  <si>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</si>
  <si>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</si>
  <si>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</si>
  <si>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</si>
  <si>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</si>
  <si>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</si>
  <si>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</si>
  <si>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</si>
  <si>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</si>
  <si>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</si>
  <si>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</si>
  <si>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</si>
  <si>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</si>
  <si>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</si>
  <si>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</si>
  <si>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</si>
  <si>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</si>
  <si>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</si>
  <si>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</si>
  <si>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</si>
  <si>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</si>
  <si>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</si>
  <si>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</si>
  <si>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</si>
  <si>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</si>
  <si>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</si>
  <si>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</si>
  <si>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</si>
  <si>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</si>
  <si>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</si>
  <si>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</si>
  <si>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</si>
  <si>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</si>
  <si>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</si>
  <si>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</si>
  <si>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</si>
  <si>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</si>
  <si>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</si>
  <si>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</si>
  <si>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</si>
  <si>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</si>
  <si>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</si>
  <si>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</si>
  <si>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</si>
  <si>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</si>
  <si>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</si>
  <si>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</si>
  <si>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</si>
  <si>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</si>
  <si>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</si>
  <si>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</si>
  <si>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</si>
  <si>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</si>
  <si>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</si>
  <si>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</si>
  <si>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</si>
  <si>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</si>
  <si>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</si>
  <si>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</si>
  <si>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</si>
  <si>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</si>
  <si>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</si>
  <si>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</si>
  <si>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</si>
  <si>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</si>
  <si>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</si>
  <si>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</si>
  <si>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</si>
  <si>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</si>
  <si>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</si>
  <si>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</si>
  <si>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</si>
  <si>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</si>
  <si>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</si>
  <si>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</si>
  <si>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</si>
  <si>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</si>
  <si>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</si>
  <si>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</si>
  <si>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</si>
  <si>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</si>
  <si>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</si>
  <si>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</si>
  <si>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</si>
  <si>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</si>
  <si>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</si>
  <si>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</si>
  <si>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</si>
  <si>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</si>
  <si>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</si>
  <si>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</si>
  <si>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</si>
  <si>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</si>
  <si>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</si>
  <si>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</si>
  <si>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</si>
  <si>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</si>
  <si>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</si>
  <si>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</si>
  <si>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</si>
  <si>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</si>
  <si>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</si>
  <si>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</si>
  <si>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</si>
  <si>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</si>
  <si>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</si>
  <si>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</si>
  <si>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</si>
  <si>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</si>
  <si>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</si>
  <si>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</si>
  <si>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</si>
  <si>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</si>
  <si>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</si>
  <si>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</si>
  <si>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</si>
  <si>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</si>
  <si>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</si>
  <si>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</si>
  <si>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</si>
  <si>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</si>
  <si>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</si>
  <si>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</si>
  <si>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</si>
  <si>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</si>
  <si>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</si>
  <si>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</si>
  <si>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</si>
  <si>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</si>
  <si>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</si>
  <si>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</si>
  <si>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</si>
  <si>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</si>
  <si>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</si>
  <si>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</si>
  <si>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</si>
  <si>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</si>
  <si>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</si>
  <si>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</si>
  <si>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</si>
  <si>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</si>
  <si>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</si>
  <si>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</si>
  <si>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</si>
  <si>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</si>
  <si>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</si>
  <si>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</si>
  <si>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</si>
  <si>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</si>
  <si>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</si>
  <si>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</si>
  <si>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</si>
  <si>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</si>
  <si>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</si>
  <si>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</si>
  <si>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</si>
  <si>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</si>
  <si>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</si>
  <si>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</si>
  <si>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</si>
  <si>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</si>
  <si>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</si>
  <si>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</si>
  <si>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</si>
  <si>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</si>
  <si>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</si>
  <si>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</si>
  <si>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</si>
  <si>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</si>
  <si>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</si>
  <si>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</si>
  <si>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</si>
  <si>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</si>
  <si>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</si>
  <si>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</si>
  <si>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</si>
  <si>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</si>
  <si>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</si>
  <si>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</si>
  <si>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</si>
  <si>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</si>
  <si>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</si>
  <si>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</si>
  <si>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</si>
  <si>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</si>
  <si>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</si>
  <si>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</si>
  <si>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</si>
  <si>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</si>
  <si>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</si>
  <si>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</si>
  <si>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</si>
  <si>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</si>
  <si>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</si>
  <si>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</si>
  <si>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</si>
  <si>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</si>
  <si>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</si>
  <si>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</si>
  <si>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</si>
  <si>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</si>
  <si>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</si>
  <si>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</si>
  <si>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</si>
  <si>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</si>
  <si>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</si>
  <si>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</si>
  <si>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</si>
  <si>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</si>
  <si>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</si>
  <si>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</si>
  <si>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</si>
  <si>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</si>
  <si>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</si>
  <si>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</si>
  <si>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</si>
  <si>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</si>
  <si>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</si>
  <si>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</si>
  <si>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</si>
  <si>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</si>
  <si>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</si>
  <si>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</si>
  <si>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</si>
  <si>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</si>
  <si>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</si>
  <si>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</si>
  <si>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</si>
  <si>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</si>
  <si>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</si>
  <si>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</si>
  <si>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</si>
  <si>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</si>
  <si>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</si>
  <si>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</si>
  <si>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</si>
  <si>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</si>
  <si>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</si>
  <si>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</si>
  <si>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</si>
  <si>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</si>
  <si>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</si>
  <si>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</si>
  <si>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</si>
  <si>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</si>
  <si>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</si>
  <si>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</si>
  <si>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</si>
  <si>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</si>
  <si>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</si>
  <si>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</si>
  <si>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</si>
  <si>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</si>
  <si>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</si>
  <si>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</si>
  <si>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</si>
  <si>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</si>
  <si>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</si>
  <si>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</si>
  <si>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</si>
  <si>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</si>
  <si>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</si>
  <si>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</si>
  <si>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</si>
  <si>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</si>
  <si>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</si>
  <si>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</si>
  <si>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</si>
  <si>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</si>
  <si>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</si>
  <si>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</si>
  <si>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</si>
  <si>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</si>
  <si>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</si>
  <si>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</si>
  <si>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</si>
  <si>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</si>
  <si>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</si>
  <si>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</si>
  <si>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</si>
  <si>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</si>
  <si>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</si>
  <si>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</si>
  <si>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</si>
  <si>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</si>
  <si>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</si>
  <si>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</si>
  <si>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</si>
  <si>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</si>
  <si>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</si>
  <si>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</si>
  <si>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</si>
  <si>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</si>
  <si>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</si>
  <si>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</si>
  <si>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</si>
  <si>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</si>
  <si>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</si>
  <si>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</si>
  <si>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</si>
  <si>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</si>
  <si>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</si>
  <si>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</si>
  <si>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</si>
  <si>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</si>
  <si>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</si>
  <si>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</si>
  <si>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</si>
  <si>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</si>
  <si>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</si>
  <si>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</si>
  <si>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</si>
  <si>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</si>
  <si>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</si>
  <si>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</si>
  <si>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</si>
  <si>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</si>
  <si>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</si>
  <si>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</si>
  <si>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</si>
  <si>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</si>
  <si>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</si>
  <si>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</si>
  <si>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</si>
  <si>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</si>
  <si>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</si>
  <si>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</si>
  <si>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</si>
  <si>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</si>
  <si>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</si>
  <si>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</si>
  <si>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</si>
  <si>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</si>
  <si>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</si>
  <si>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</si>
  <si>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</si>
  <si>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</si>
  <si>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</si>
  <si>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</si>
  <si>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</si>
  <si>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</si>
  <si>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</si>
  <si>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</si>
  <si>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</si>
  <si>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</si>
  <si>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</si>
  <si>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</si>
  <si>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</si>
  <si>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</si>
  <si>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</si>
  <si>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</si>
  <si>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</si>
  <si>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</si>
  <si>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</si>
  <si>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</si>
  <si>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</si>
  <si>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</si>
  <si>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</si>
  <si>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</si>
  <si>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</si>
  <si>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</si>
  <si>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</si>
  <si>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</si>
  <si>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</si>
  <si>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</si>
  <si>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</si>
  <si>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</si>
  <si>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</si>
  <si>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</si>
  <si>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</si>
  <si>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</si>
  <si>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</si>
  <si>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</si>
  <si>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</si>
  <si>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</si>
  <si>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</si>
  <si>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</si>
  <si>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</si>
  <si>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</si>
  <si>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</si>
  <si>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</si>
  <si>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</si>
  <si>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</si>
  <si>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</si>
  <si>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</si>
  <si>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</si>
  <si>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</si>
  <si>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</si>
  <si>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</si>
  <si>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</si>
  <si>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</si>
  <si>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</si>
  <si>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</si>
  <si>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</si>
  <si>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</si>
  <si>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</si>
  <si>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</si>
  <si>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</si>
  <si>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</si>
  <si>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</si>
  <si>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</si>
  <si>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</si>
  <si>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</si>
  <si>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</si>
  <si>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</si>
  <si>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</si>
  <si>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</si>
  <si>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</si>
  <si>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</si>
  <si>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</si>
  <si>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</si>
  <si>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</si>
  <si>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</si>
  <si>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</si>
  <si>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</si>
  <si>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</si>
  <si>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</si>
  <si>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</si>
  <si>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</si>
  <si>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</si>
  <si>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</si>
  <si>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</si>
  <si>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</si>
  <si>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</si>
  <si>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</si>
  <si>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</si>
  <si>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</si>
  <si>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</si>
  <si>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</si>
  <si>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</si>
  <si>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</si>
  <si>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</si>
  <si>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</si>
  <si>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</si>
  <si>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</si>
  <si>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</si>
  <si>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</si>
  <si>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</si>
  <si>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</si>
  <si>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</si>
  <si>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</si>
  <si>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</si>
  <si>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</si>
  <si>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</si>
  <si>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</si>
  <si>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</si>
  <si>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</si>
  <si>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</si>
  <si>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</si>
  <si>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</si>
  <si>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</si>
  <si>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</si>
  <si>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</si>
  <si>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</si>
  <si>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</si>
  <si>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</si>
  <si>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</si>
  <si>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</si>
  <si>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</si>
  <si>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</si>
  <si>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</si>
  <si>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</si>
  <si>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</si>
  <si>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</si>
  <si>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</si>
  <si>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</si>
  <si>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</si>
  <si>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</si>
  <si>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</si>
  <si>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</si>
  <si>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</si>
  <si>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</si>
  <si>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</si>
  <si>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</si>
  <si>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</si>
  <si>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</si>
  <si>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</si>
  <si>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</si>
  <si>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</si>
  <si>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</si>
  <si>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</si>
  <si>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</si>
  <si>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</si>
  <si>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</si>
  <si>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</si>
  <si>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</si>
  <si>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</si>
  <si>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</si>
  <si>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</si>
  <si>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</si>
  <si>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</si>
  <si>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</si>
  <si>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</si>
  <si>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</si>
  <si>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</si>
  <si>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</si>
  <si>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</si>
  <si>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</si>
  <si>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</si>
  <si>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</si>
  <si>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</si>
  <si>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</si>
  <si>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</si>
  <si>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</si>
  <si>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</si>
  <si>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</si>
  <si>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</si>
  <si>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</si>
  <si>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</si>
  <si>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</si>
  <si>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</si>
  <si>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</si>
  <si>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</si>
  <si>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</si>
  <si>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</si>
  <si>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</si>
  <si>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</si>
  <si>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</si>
  <si>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</si>
  <si>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</si>
  <si>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</si>
  <si>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</si>
  <si>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</si>
  <si>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</si>
  <si>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</si>
  <si>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</si>
  <si>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</si>
  <si>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</si>
  <si>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</si>
  <si>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</si>
  <si>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</si>
  <si>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</si>
  <si>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</si>
  <si>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</si>
  <si>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</si>
  <si>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</si>
  <si>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</si>
  <si>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</si>
  <si>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</si>
  <si>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</si>
  <si>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</si>
  <si>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</si>
  <si>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</si>
  <si>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</si>
  <si>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</si>
  <si>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</si>
  <si>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</si>
  <si>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</si>
  <si>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</si>
  <si>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</si>
  <si>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</si>
  <si>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</si>
  <si>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</si>
  <si>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</si>
  <si>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</si>
  <si>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</si>
  <si>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</si>
  <si>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</si>
  <si>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</si>
  <si>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</si>
  <si>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</si>
  <si>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</si>
  <si>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</si>
  <si>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</si>
  <si>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</si>
  <si>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</si>
  <si>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</si>
  <si>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</si>
  <si>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</si>
  <si>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</si>
  <si>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</si>
  <si>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</si>
  <si>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</si>
  <si>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</si>
  <si>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</si>
  <si>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</si>
  <si>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</si>
  <si>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</si>
  <si>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</si>
  <si>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</si>
  <si>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</si>
  <si>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</si>
  <si>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</si>
  <si>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</si>
  <si>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</si>
  <si>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</si>
  <si>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</si>
  <si>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</si>
  <si>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</si>
  <si>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</si>
  <si>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</si>
  <si>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</si>
  <si>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</si>
  <si>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</si>
  <si>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</si>
  <si>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</si>
  <si>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</si>
  <si>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</si>
  <si>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</si>
  <si>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</si>
  <si>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</si>
  <si>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</si>
  <si>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</si>
  <si>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</si>
  <si>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</si>
  <si>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</si>
  <si>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</si>
  <si>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</si>
  <si>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</si>
  <si>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</si>
  <si>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</si>
  <si>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</si>
  <si>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</si>
  <si>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</si>
  <si>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</si>
  <si>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</si>
  <si>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</si>
  <si>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</si>
  <si>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</si>
  <si>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</si>
  <si>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</si>
  <si>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</si>
  <si>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</si>
  <si>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</si>
  <si>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</si>
  <si>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</si>
  <si>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</si>
  <si>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</si>
  <si>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</si>
  <si>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</si>
  <si>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</si>
  <si>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</si>
  <si>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</si>
  <si>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</si>
  <si>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</si>
  <si>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</si>
  <si>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</si>
  <si>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</si>
  <si>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</si>
  <si>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</si>
  <si>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</si>
  <si>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</si>
  <si>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</si>
  <si>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</si>
  <si>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</si>
  <si>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</si>
  <si>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</si>
  <si>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</si>
  <si>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</si>
  <si>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</si>
  <si>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</si>
  <si>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</si>
  <si>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</si>
  <si>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</si>
  <si>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</si>
  <si>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</si>
  <si>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</si>
  <si>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</si>
  <si>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</si>
  <si>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</si>
  <si>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</si>
  <si>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</si>
  <si>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</si>
  <si>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</si>
  <si>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</si>
  <si>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</si>
  <si>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</si>
  <si>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</si>
  <si>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</si>
  <si>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</si>
  <si>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</si>
  <si>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</si>
  <si>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</si>
  <si>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</si>
  <si>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</si>
  <si>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</si>
  <si>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</si>
  <si>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</si>
  <si>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</si>
  <si>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</si>
  <si>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</si>
  <si>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</si>
  <si>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</si>
  <si>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</si>
  <si>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</si>
  <si>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</si>
  <si>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</si>
  <si>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</si>
  <si>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</si>
  <si>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</si>
  <si>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</si>
  <si>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</si>
  <si>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</si>
  <si>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</si>
  <si>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</si>
  <si>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</si>
  <si>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</si>
  <si>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</si>
  <si>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</si>
  <si>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</si>
  <si>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</si>
  <si>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</si>
  <si>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</si>
  <si>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</si>
  <si>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</si>
  <si>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</si>
  <si>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</si>
  <si>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</si>
  <si>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</si>
  <si>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</si>
  <si>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</si>
  <si>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</si>
  <si>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</si>
  <si>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</si>
  <si>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</si>
  <si>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</si>
  <si>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</si>
  <si>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</si>
  <si>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</si>
  <si>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</si>
  <si>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</si>
  <si>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</si>
  <si>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</si>
  <si>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</si>
  <si>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</si>
  <si>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</si>
  <si>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</si>
  <si>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</si>
  <si>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</si>
  <si>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</si>
  <si>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</si>
  <si>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</si>
  <si>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</si>
  <si>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</si>
  <si>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</si>
  <si>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</si>
  <si>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</si>
  <si>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</si>
  <si>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</si>
  <si>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</si>
  <si>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</si>
  <si>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</si>
  <si>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</si>
  <si>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</si>
  <si>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</si>
  <si>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</si>
  <si>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</si>
  <si>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</si>
  <si>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</si>
  <si>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</si>
  <si>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</si>
  <si>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</si>
  <si>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</si>
  <si>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</si>
  <si>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</si>
  <si>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</si>
  <si>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</si>
  <si>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</si>
  <si>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</si>
  <si>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</si>
  <si>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</si>
  <si>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</si>
  <si>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</si>
  <si>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</si>
  <si>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</si>
  <si>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</si>
  <si>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</si>
  <si>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</si>
  <si>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</si>
  <si>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</si>
  <si>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</si>
  <si>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</si>
  <si>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</si>
  <si>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</si>
  <si>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</si>
  <si>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</si>
  <si>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</si>
  <si>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</si>
  <si>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</si>
  <si>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</si>
  <si>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</si>
  <si>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</si>
  <si>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</si>
  <si>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</si>
  <si>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</si>
  <si>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</si>
  <si>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</si>
  <si>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</si>
  <si>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</si>
  <si>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</si>
  <si>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</si>
  <si>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</si>
  <si>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</si>
  <si>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</si>
  <si>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</si>
  <si>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</si>
  <si>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</si>
  <si>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</si>
  <si>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</si>
  <si>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</si>
  <si>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</si>
  <si>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</si>
  <si>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</si>
  <si>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</si>
  <si>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</si>
  <si>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</si>
  <si>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</si>
  <si>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</si>
  <si>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</si>
  <si>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</si>
  <si>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</si>
  <si>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</si>
  <si>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</si>
  <si>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</si>
  <si>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</si>
  <si>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</si>
  <si>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</si>
  <si>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</si>
  <si>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</si>
  <si>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</si>
  <si>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</si>
  <si>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</si>
  <si>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</si>
  <si>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</si>
  <si>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</si>
  <si>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</si>
  <si>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</si>
  <si>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</si>
  <si>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</si>
  <si>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</si>
  <si>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</si>
  <si>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</si>
  <si>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</si>
  <si>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</si>
  <si>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</si>
  <si>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</si>
  <si>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</si>
  <si>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</si>
  <si>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</si>
  <si>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</si>
  <si>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</si>
  <si>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</si>
  <si>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</si>
  <si>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</si>
  <si>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</si>
  <si>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</si>
  <si>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</si>
  <si>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</si>
  <si>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</si>
  <si>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</si>
  <si>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</si>
  <si>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</si>
  <si>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</si>
  <si>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</si>
  <si>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</si>
  <si>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</si>
  <si>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</si>
  <si>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</si>
  <si>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</si>
  <si>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</si>
  <si>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</si>
  <si>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</si>
  <si>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</si>
  <si>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</si>
  <si>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</si>
  <si>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</si>
  <si>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</si>
  <si>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</si>
  <si>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</si>
  <si>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</si>
  <si>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</si>
  <si>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</si>
  <si>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</si>
  <si>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</si>
  <si>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</si>
  <si>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</si>
  <si>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</si>
  <si>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</si>
  <si>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</si>
  <si>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</si>
  <si>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</si>
  <si>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</si>
  <si>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</si>
  <si>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</si>
  <si>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</si>
  <si>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</si>
  <si>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</si>
  <si>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</si>
  <si>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</si>
  <si>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</si>
  <si>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</si>
  <si>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</si>
  <si>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</si>
  <si>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</si>
  <si>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</si>
  <si>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</si>
  <si>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</si>
  <si>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</si>
  <si>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</si>
  <si>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</si>
  <si>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</si>
  <si>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</si>
  <si>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</si>
  <si>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</si>
  <si>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</si>
  <si>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</si>
  <si>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</si>
  <si>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</si>
  <si>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</si>
  <si>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</si>
  <si>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</si>
  <si>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</si>
  <si>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</si>
  <si>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</si>
  <si>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</si>
  <si>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</si>
  <si>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</si>
  <si>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</si>
  <si>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</si>
  <si>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</si>
  <si>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</si>
  <si>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</si>
  <si>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</si>
  <si>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</si>
  <si>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</si>
  <si>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</si>
  <si>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</si>
  <si>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</si>
  <si>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</si>
  <si>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</si>
  <si>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</si>
  <si>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</si>
  <si>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</si>
  <si>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</si>
  <si>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</si>
  <si>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</si>
  <si>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</si>
  <si>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</si>
  <si>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</si>
  <si>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</si>
  <si>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</si>
  <si>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</si>
  <si>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</si>
  <si>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</si>
  <si>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</si>
  <si>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</si>
  <si>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</si>
  <si>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</si>
  <si>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</si>
  <si>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</si>
  <si>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</si>
  <si>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</si>
  <si>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</si>
  <si>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</si>
  <si>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</si>
  <si>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</si>
  <si>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</si>
  <si>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</si>
  <si>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</si>
  <si>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</si>
  <si>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</si>
  <si>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</si>
  <si>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</si>
  <si>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</si>
  <si>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</si>
  <si>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</si>
  <si>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</si>
  <si>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</si>
  <si>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</si>
  <si>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</si>
  <si>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</si>
  <si>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</si>
  <si>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</si>
  <si>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</si>
  <si>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</si>
  <si>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</si>
  <si>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</si>
  <si>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</si>
  <si>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</si>
  <si>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</si>
  <si>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</si>
  <si>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</si>
  <si>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</si>
  <si>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</si>
  <si>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</si>
  <si>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</si>
  <si>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</si>
  <si>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</si>
  <si>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</si>
  <si>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</si>
  <si>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</si>
  <si>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</si>
  <si>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</si>
  <si>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</si>
  <si>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</si>
  <si>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</si>
  <si>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</si>
  <si>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</si>
  <si>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</si>
  <si>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</si>
  <si>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</si>
  <si>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</si>
  <si>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</si>
  <si>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</si>
  <si>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</si>
  <si>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</si>
  <si>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</si>
  <si>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</si>
  <si>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</si>
  <si>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</si>
  <si>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</si>
  <si>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</si>
  <si>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</si>
  <si>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</si>
  <si>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</si>
  <si>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</si>
  <si>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</si>
  <si>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</si>
  <si>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</si>
  <si>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</si>
  <si>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</si>
  <si>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</si>
  <si>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</si>
  <si>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</si>
  <si>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</si>
  <si>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</si>
  <si>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</si>
  <si>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</si>
  <si>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</si>
  <si>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</si>
  <si>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</si>
  <si>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</si>
  <si>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</si>
  <si>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</si>
  <si>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</si>
  <si>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</si>
  <si>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</si>
  <si>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</si>
  <si>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</si>
  <si>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</si>
  <si>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</si>
  <si>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</si>
  <si>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</si>
  <si>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</si>
  <si>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</si>
  <si>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</si>
  <si>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</si>
  <si>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</si>
  <si>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</si>
  <si>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</si>
  <si>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</si>
  <si>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</si>
  <si>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</si>
  <si>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</si>
  <si>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</si>
  <si>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</si>
  <si>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</si>
  <si>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</si>
  <si>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</si>
  <si>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</si>
  <si>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</si>
  <si>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</si>
  <si>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</si>
  <si>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</si>
  <si>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</si>
  <si>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</si>
  <si>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</si>
  <si>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</si>
  <si>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</si>
  <si>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</si>
  <si>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</si>
  <si>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</si>
  <si>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</si>
  <si>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</si>
  <si>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</si>
  <si>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</si>
  <si>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</si>
  <si>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</si>
  <si>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</si>
  <si>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</si>
  <si>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</si>
  <si>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</si>
  <si>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</si>
  <si>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</si>
  <si>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</si>
  <si>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</si>
  <si>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</si>
  <si>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</si>
  <si>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</si>
  <si>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</si>
  <si>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</si>
  <si>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</si>
  <si>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</si>
  <si>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</si>
  <si>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</si>
  <si>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</si>
  <si>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</si>
  <si>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</si>
  <si>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</si>
  <si>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</si>
  <si>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</si>
  <si>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</si>
  <si>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</si>
  <si>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</si>
  <si>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</si>
  <si>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</si>
  <si>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</si>
  <si>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</si>
  <si>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</si>
  <si>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</si>
  <si>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</si>
  <si>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</si>
  <si>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</si>
  <si>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</si>
  <si>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</si>
  <si>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</si>
  <si>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</si>
  <si>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</si>
  <si>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</si>
  <si>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</si>
  <si>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</si>
  <si>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</si>
  <si>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</si>
  <si>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</si>
  <si>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</si>
  <si>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</si>
  <si>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</si>
  <si>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</si>
  <si>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</si>
  <si>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</si>
  <si>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</si>
  <si>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</si>
  <si>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</si>
  <si>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</si>
  <si>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</si>
  <si>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</si>
  <si>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</si>
  <si>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</si>
  <si>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</si>
  <si>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</si>
  <si>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</si>
  <si>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</si>
  <si>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</si>
  <si>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</si>
  <si>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</si>
  <si>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</si>
  <si>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</si>
  <si>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</si>
  <si>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</si>
  <si>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</si>
  <si>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</si>
  <si>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</si>
  <si>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</si>
  <si>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</si>
  <si>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</si>
  <si>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</si>
  <si>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</si>
  <si>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</si>
  <si>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</si>
  <si>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</si>
  <si>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</si>
  <si>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</si>
  <si>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</si>
  <si>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</si>
  <si>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</si>
  <si>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</si>
  <si>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</si>
  <si>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</si>
  <si>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</si>
  <si>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</si>
  <si>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</si>
  <si>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</si>
  <si>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</si>
  <si>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</si>
  <si>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</si>
  <si>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</si>
  <si>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</si>
  <si>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</si>
  <si>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</si>
  <si>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</si>
  <si>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</si>
  <si>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</si>
  <si>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</si>
  <si>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</si>
  <si>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</si>
  <si>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</si>
  <si>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</si>
  <si>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</si>
  <si>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</si>
  <si>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</si>
  <si>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</si>
  <si>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</si>
  <si>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</si>
  <si>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</si>
  <si>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</si>
  <si>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</si>
  <si>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</si>
  <si>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</si>
  <si>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</si>
  <si>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</si>
  <si>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</si>
  <si>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</si>
  <si>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</si>
  <si>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</si>
  <si>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</si>
  <si>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</si>
  <si>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</si>
  <si>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</si>
  <si>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</si>
  <si>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</si>
  <si>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</si>
  <si>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</si>
  <si>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</si>
  <si>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</si>
  <si>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</si>
  <si>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</si>
  <si>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</si>
  <si>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</si>
  <si>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</si>
  <si>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</si>
  <si>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</si>
  <si>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</si>
  <si>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</si>
  <si>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</si>
  <si>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</si>
  <si>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</si>
  <si>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</si>
  <si>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</si>
  <si>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</si>
  <si>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</si>
  <si>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</si>
  <si>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</si>
  <si>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</si>
  <si>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</si>
  <si>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</si>
  <si>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</si>
  <si>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</si>
  <si>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</si>
  <si>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</si>
  <si>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</si>
  <si>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</si>
  <si>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</si>
  <si>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</si>
  <si>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</si>
  <si>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</si>
  <si>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</si>
  <si>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</si>
  <si>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</si>
  <si>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</si>
  <si>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</si>
  <si>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</si>
  <si>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</si>
  <si>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</si>
  <si>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</si>
  <si>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</si>
  <si>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</si>
  <si>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</si>
  <si>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</si>
  <si>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</si>
  <si>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</si>
  <si>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</si>
  <si>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</si>
  <si>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</si>
  <si>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</si>
  <si>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</si>
  <si>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</si>
  <si>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</si>
  <si>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</si>
  <si>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</si>
  <si>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</si>
  <si>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</si>
  <si>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</si>
  <si>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</si>
  <si>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</si>
  <si>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</si>
  <si>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</si>
  <si>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</si>
  <si>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</si>
  <si>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</si>
  <si>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</si>
  <si>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</si>
  <si>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</si>
  <si>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</si>
  <si>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</si>
  <si>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</si>
  <si>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</si>
  <si>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</si>
  <si>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</si>
  <si>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</si>
  <si>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</si>
  <si>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</si>
  <si>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</si>
  <si>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</si>
  <si>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</si>
  <si>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</si>
  <si>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</si>
  <si>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</si>
  <si>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</si>
  <si>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</si>
  <si>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</si>
  <si>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</si>
  <si>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</si>
  <si>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</si>
  <si>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</si>
  <si>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</si>
  <si>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</si>
  <si>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</si>
  <si>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</si>
  <si>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</si>
  <si>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</si>
  <si>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</si>
  <si>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</si>
  <si>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</si>
  <si>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</si>
  <si>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</si>
  <si>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</si>
  <si>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</si>
  <si>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</si>
  <si>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</si>
  <si>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</si>
  <si>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</si>
  <si>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</si>
  <si>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</si>
  <si>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</si>
  <si>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</si>
  <si>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</si>
  <si>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</si>
  <si>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</si>
  <si>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</si>
  <si>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</si>
  <si>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</si>
  <si>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</si>
  <si>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</si>
  <si>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</si>
  <si>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</si>
  <si>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</si>
  <si>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</si>
  <si>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</si>
  <si>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</si>
  <si>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</si>
  <si>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</si>
  <si>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</si>
  <si>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</si>
  <si>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</si>
  <si>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</si>
  <si>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</si>
  <si>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</si>
  <si>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</si>
  <si>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</si>
  <si>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</si>
  <si>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</si>
  <si>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</si>
  <si>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</si>
  <si>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</si>
  <si>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</si>
  <si>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</si>
  <si>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</si>
  <si>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</si>
  <si>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</si>
  <si>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</si>
  <si>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</si>
  <si>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</si>
  <si>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</si>
  <si>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</si>
  <si>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</si>
  <si>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</si>
  <si>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</si>
  <si>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</si>
  <si>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</si>
  <si>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</si>
  <si>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</si>
  <si>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</si>
  <si>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</si>
  <si>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</si>
  <si>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</si>
  <si>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</si>
  <si>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</si>
  <si>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</si>
  <si>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</si>
  <si>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</si>
  <si>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</si>
  <si>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</si>
  <si>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</si>
  <si>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</si>
  <si>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</si>
  <si>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</si>
  <si>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</si>
  <si>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</si>
  <si>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</si>
  <si>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</si>
  <si>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</si>
  <si>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</si>
  <si>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</si>
  <si>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</si>
  <si>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</si>
  <si>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</si>
  <si>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</si>
  <si>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</si>
  <si>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</si>
  <si>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</si>
  <si>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</si>
  <si>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</si>
  <si>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</si>
  <si>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</si>
  <si>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</si>
  <si>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</si>
  <si>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</si>
  <si>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</si>
  <si>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</si>
  <si>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</si>
  <si>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</si>
  <si>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</si>
  <si>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</si>
  <si>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</si>
  <si>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</si>
  <si>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</si>
  <si>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</si>
  <si>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</si>
  <si>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</si>
  <si>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</si>
  <si>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</si>
  <si>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</si>
  <si>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</si>
  <si>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</si>
  <si>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</si>
  <si>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</si>
  <si>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</si>
  <si>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</si>
  <si>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</si>
  <si>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</si>
  <si>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</si>
  <si>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</si>
  <si>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</si>
  <si>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</si>
  <si>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</si>
  <si>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</si>
  <si>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</si>
  <si>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</si>
  <si>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</si>
  <si>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</si>
  <si>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</si>
  <si>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</si>
  <si>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</si>
  <si>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</si>
  <si>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</si>
  <si>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</si>
  <si>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</si>
  <si>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</si>
  <si>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</si>
  <si>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</si>
  <si>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</si>
  <si>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</si>
  <si>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</si>
  <si>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</si>
  <si>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</si>
  <si>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</si>
  <si>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</si>
  <si>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</si>
  <si>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</si>
  <si>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</si>
  <si>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</si>
  <si>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</si>
  <si>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</si>
  <si>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</si>
  <si>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</si>
  <si>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</si>
  <si>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</si>
  <si>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</si>
  <si>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</si>
  <si>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</si>
  <si>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</si>
  <si>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</si>
  <si>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</si>
  <si>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</si>
  <si>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</si>
  <si>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</si>
  <si>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</si>
  <si>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</si>
  <si>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</si>
  <si>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</si>
  <si>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</si>
  <si>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</si>
  <si>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</si>
  <si>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</si>
  <si>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</si>
  <si>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</si>
  <si>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</si>
  <si>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</si>
  <si>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</si>
  <si>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</si>
  <si>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</si>
  <si>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</si>
  <si>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</si>
  <si>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</si>
  <si>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</si>
  <si>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</si>
  <si>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</si>
  <si>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</si>
  <si>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</si>
  <si>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</si>
  <si>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</si>
  <si>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</si>
  <si>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</si>
  <si>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</si>
  <si>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</si>
  <si>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</si>
  <si>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</si>
  <si>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</si>
  <si>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</si>
  <si>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</si>
  <si>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</si>
  <si>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</si>
  <si>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</si>
  <si>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</si>
  <si>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</si>
  <si>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</si>
  <si>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</si>
  <si>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</si>
  <si>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</si>
  <si>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</si>
  <si>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</si>
  <si>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</si>
  <si>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</si>
  <si>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</si>
  <si>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</si>
  <si>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</si>
  <si>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</si>
  <si>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</si>
  <si>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</si>
  <si>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</si>
  <si>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</si>
  <si>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</si>
  <si>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</si>
  <si>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</si>
  <si>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</si>
  <si>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</si>
  <si>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</si>
  <si>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</si>
  <si>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</si>
  <si>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</si>
  <si>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</si>
  <si>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</si>
  <si>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</si>
  <si>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</si>
  <si>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</si>
  <si>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</si>
  <si>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</si>
  <si>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</si>
  <si>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</si>
  <si>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</si>
  <si>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</si>
  <si>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</si>
  <si>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</si>
  <si>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</si>
  <si>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</si>
  <si>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</si>
  <si>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</si>
  <si>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</si>
  <si>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</si>
  <si>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</si>
  <si>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</si>
  <si>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</si>
  <si>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</si>
  <si>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</si>
  <si>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</si>
  <si>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</si>
  <si>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</si>
  <si>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</si>
  <si>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</si>
  <si>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</si>
  <si>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</si>
  <si>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</si>
  <si>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</si>
  <si>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</si>
  <si>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</si>
  <si>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</si>
  <si>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</si>
  <si>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</si>
  <si>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</si>
  <si>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</si>
  <si>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</si>
  <si>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</si>
  <si>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</si>
  <si>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</si>
  <si>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</si>
  <si>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</si>
  <si>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</si>
  <si>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</si>
  <si>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</si>
  <si>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</si>
  <si>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</si>
  <si>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</si>
  <si>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</si>
  <si>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</si>
  <si>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</si>
  <si>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</si>
  <si>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</si>
  <si>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</si>
  <si>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</si>
  <si>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</si>
  <si>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</si>
  <si>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</si>
  <si>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</si>
  <si>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</si>
  <si>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</si>
  <si>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</si>
  <si>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</si>
  <si>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</si>
  <si>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</si>
  <si>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</si>
  <si>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</si>
  <si>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</si>
  <si>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</si>
  <si>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</si>
  <si>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</si>
  <si>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</si>
  <si>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</si>
  <si>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</si>
  <si>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</si>
  <si>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</si>
  <si>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</si>
  <si>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</si>
  <si>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</si>
  <si>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</si>
  <si>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</si>
  <si>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</si>
  <si>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</si>
  <si>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</si>
  <si>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</si>
  <si>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</si>
  <si>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</si>
  <si>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</si>
  <si>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</si>
  <si>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</si>
  <si>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</si>
  <si>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</si>
  <si>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</si>
  <si>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</si>
  <si>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</si>
  <si>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</si>
  <si>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</si>
  <si>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</si>
  <si>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</si>
  <si>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</si>
  <si>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</si>
  <si>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</si>
  <si>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</si>
  <si>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</si>
  <si>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</si>
  <si>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</si>
  <si>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</si>
  <si>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</si>
  <si>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</si>
  <si>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</si>
  <si>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</si>
  <si>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</si>
  <si>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</si>
  <si>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</si>
  <si>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</si>
  <si>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</si>
  <si>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</si>
  <si>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</si>
  <si>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</si>
  <si>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</si>
  <si>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</si>
  <si>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</si>
  <si>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</si>
  <si>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</si>
  <si>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</si>
  <si>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</si>
  <si>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</si>
  <si>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</si>
  <si>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</si>
  <si>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</si>
  <si>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</si>
  <si>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</si>
  <si>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</si>
  <si>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</si>
  <si>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</si>
  <si>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</si>
  <si>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</si>
  <si>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</si>
  <si>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</si>
  <si>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</si>
  <si>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</si>
  <si>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</si>
  <si>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</si>
  <si>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</si>
  <si>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</si>
  <si>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</si>
  <si>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</si>
  <si>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</si>
  <si>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</si>
  <si>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</si>
  <si>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</si>
  <si>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</si>
  <si>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</si>
  <si>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</si>
  <si>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</si>
  <si>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</si>
  <si>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</si>
  <si>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</si>
  <si>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</si>
  <si>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</si>
  <si>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</si>
  <si>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</si>
  <si>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</si>
  <si>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</si>
  <si>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</si>
  <si>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</si>
  <si>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</si>
  <si>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</si>
  <si>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</si>
  <si>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</si>
  <si>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</si>
  <si>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</si>
  <si>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</si>
  <si>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</si>
  <si>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</si>
  <si>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</si>
  <si>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</si>
  <si>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</si>
  <si>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</si>
  <si>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</si>
  <si>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</si>
  <si>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</si>
  <si>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</si>
  <si>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</si>
  <si>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</si>
  <si>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</si>
  <si>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</si>
  <si>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</si>
  <si>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</si>
  <si>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</si>
  <si>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</si>
  <si>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</si>
  <si>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</si>
  <si>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</si>
  <si>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</si>
  <si>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</si>
  <si>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</si>
  <si>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</si>
  <si>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</si>
  <si>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Saurabh Joshi</t>
  </si>
  <si>
    <t>sjoshi@morrisonproducts.com</t>
  </si>
  <si>
    <t>216.486.4000</t>
  </si>
  <si>
    <t>Nicholas Scolaro</t>
  </si>
  <si>
    <t>Director of Supply Chain</t>
  </si>
  <si>
    <t>nscolaro@morrisonproducts.com</t>
  </si>
  <si>
    <t>SDS review and compliance survey</t>
  </si>
  <si>
    <t>Morrison Products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</si>
</sst>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nscolaro@morrisonproducts.com" TargetMode="External"/><Relationship Id="rId1" Type="http://schemas.openxmlformats.org/officeDocument/2006/relationships/hyperlink" Target="mailto:sjoshi@morrisonproduct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E14" sqref="E14"/>
    </sheetView>
  </sheetViews>
  <sheetFormatPr defaultColWidth="11" defaultRowHeight="12.6"/>
  <cols>
    <col min="1" max="1" width="1" customWidth="1"/>
    <col min="2" max="2" width="10" customWidth="1"/>
    <col min="3" max="3" width="11.453125" customWidth="1"/>
    <col min="4" max="4" width="17" style="147" customWidth="1"/>
    <col min="5" max="5" width="42.1796875" customWidth="1"/>
    <col min="6" max="6" width="53.1796875" customWidth="1"/>
    <col min="7" max="7" width="1" customWidth="1"/>
  </cols>
  <sheetData>
    <row r="1" spans="1:7" ht="13.2"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6.2">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2" t="s">
        <v>7</v>
      </c>
      <c r="C12" s="173" t="s">
        <v>8</v>
      </c>
      <c r="D12" s="174" t="s">
        <v>9</v>
      </c>
      <c r="E12" s="173" t="s">
        <v>10</v>
      </c>
      <c r="F12" s="173" t="s">
        <v>11</v>
      </c>
      <c r="G12" s="24"/>
    </row>
    <row r="13" spans="1:7" ht="57">
      <c r="A13" s="388"/>
      <c r="B13" s="285">
        <v>1</v>
      </c>
      <c r="C13" s="223" t="s">
        <v>12</v>
      </c>
      <c r="D13" s="224">
        <v>44489</v>
      </c>
      <c r="E13" s="223" t="s">
        <v>12216</v>
      </c>
      <c r="F13" s="225" t="s">
        <v>12225</v>
      </c>
      <c r="G13" s="24"/>
    </row>
    <row r="14" spans="1:7" ht="57">
      <c r="A14" s="388"/>
      <c r="B14" s="222">
        <v>1.01</v>
      </c>
      <c r="C14" s="223" t="s">
        <v>12</v>
      </c>
      <c r="D14" s="224">
        <v>44523</v>
      </c>
      <c r="E14" s="223" t="s">
        <v>12217</v>
      </c>
      <c r="F14" s="225" t="s">
        <v>12225</v>
      </c>
      <c r="G14" s="24"/>
    </row>
    <row r="15" spans="1:7" ht="57">
      <c r="A15" s="388"/>
      <c r="B15" s="222">
        <v>1.02</v>
      </c>
      <c r="C15" s="223" t="s">
        <v>12</v>
      </c>
      <c r="D15" s="224">
        <v>44553</v>
      </c>
      <c r="E15" s="223" t="s">
        <v>12218</v>
      </c>
      <c r="F15" s="225" t="s">
        <v>12225</v>
      </c>
      <c r="G15" s="24"/>
    </row>
    <row r="16" spans="1:7" ht="91.2">
      <c r="A16" s="388"/>
      <c r="B16" s="222">
        <v>1.1000000000000001</v>
      </c>
      <c r="C16" s="223" t="s">
        <v>12</v>
      </c>
      <c r="D16" s="224">
        <v>44848</v>
      </c>
      <c r="E16" s="223" t="s">
        <v>12219</v>
      </c>
      <c r="F16" s="225" t="s">
        <v>12226</v>
      </c>
      <c r="G16" s="24"/>
    </row>
    <row r="17" spans="1:7" ht="45.6">
      <c r="A17" s="388"/>
      <c r="B17" s="222">
        <v>1.1100000000000001</v>
      </c>
      <c r="C17" s="223" t="s">
        <v>12</v>
      </c>
      <c r="D17" s="224">
        <v>44869</v>
      </c>
      <c r="E17" s="223" t="s">
        <v>12220</v>
      </c>
      <c r="F17" s="225" t="s">
        <v>12226</v>
      </c>
      <c r="G17" s="24"/>
    </row>
    <row r="18" spans="1:7" ht="45.6">
      <c r="A18" s="388"/>
      <c r="B18" s="222">
        <v>1.2</v>
      </c>
      <c r="C18" s="223" t="s">
        <v>12</v>
      </c>
      <c r="D18" s="224">
        <v>45058</v>
      </c>
      <c r="E18" s="223" t="s">
        <v>12269</v>
      </c>
      <c r="F18" s="225" t="s">
        <v>12227</v>
      </c>
      <c r="G18" s="24"/>
    </row>
    <row r="19" spans="1:7" ht="57">
      <c r="A19" s="388"/>
      <c r="B19" s="222">
        <v>1.3</v>
      </c>
      <c r="C19" s="223" t="s">
        <v>12</v>
      </c>
      <c r="D19" s="224">
        <v>45408</v>
      </c>
      <c r="E19" s="286" t="s">
        <v>20008</v>
      </c>
      <c r="F19" s="225" t="s">
        <v>12270</v>
      </c>
      <c r="G19" s="24"/>
    </row>
    <row r="20" spans="1:7" ht="57">
      <c r="A20" s="388"/>
      <c r="B20" s="291" t="s">
        <v>18642</v>
      </c>
      <c r="C20" s="223" t="s">
        <v>12</v>
      </c>
      <c r="D20" s="224">
        <v>45772</v>
      </c>
      <c r="E20" s="286" t="s">
        <v>19186</v>
      </c>
      <c r="F20" s="225" t="s">
        <v>19309</v>
      </c>
      <c r="G20" s="24"/>
    </row>
    <row r="21" spans="1:7" ht="79.8">
      <c r="A21" s="388"/>
      <c r="B21" s="291" t="s">
        <v>20112</v>
      </c>
      <c r="C21" s="223" t="s">
        <v>12</v>
      </c>
      <c r="D21" s="384">
        <v>45947</v>
      </c>
      <c r="E21" s="385" t="s">
        <v>20116</v>
      </c>
      <c r="F21" s="225" t="s">
        <v>20111</v>
      </c>
      <c r="G21" s="24"/>
    </row>
    <row r="22" spans="1:7" ht="13.2" thickBot="1">
      <c r="A22" s="389"/>
      <c r="B22" s="393" t="str">
        <f ca="1">OFFSET(L!$C$1,MATCH("General"&amp;"Cpy",L!$A:$A,0)-1,SL,,)</f>
        <v>© 2025 Responsible Minerals Initiative. All rights reserved.</v>
      </c>
      <c r="C22" s="393"/>
      <c r="D22" s="393"/>
      <c r="E22" s="393"/>
      <c r="F22" s="393"/>
      <c r="G22" s="25"/>
    </row>
    <row r="23" spans="1:7" ht="13.2"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265625" defaultRowHeight="14.4"/>
  <cols>
    <col min="1" max="1" width="14.7265625" style="125" customWidth="1"/>
    <col min="2" max="2" width="14" style="125" customWidth="1"/>
    <col min="3" max="3" width="6" style="125" customWidth="1"/>
    <col min="4" max="4" width="51" style="125" customWidth="1"/>
    <col min="5" max="5" width="46" style="238" customWidth="1"/>
    <col min="6" max="6" width="61.7265625" style="239" customWidth="1"/>
    <col min="7" max="7" width="61.7265625" style="125" customWidth="1"/>
    <col min="8" max="8" width="65.7265625" style="142" customWidth="1"/>
    <col min="9" max="9" width="51.453125" style="187" customWidth="1"/>
    <col min="10" max="16384" width="8.7265625" style="187"/>
  </cols>
  <sheetData>
    <row r="1" spans="1:9">
      <c r="B1" s="125" t="s">
        <v>351</v>
      </c>
      <c r="C1" s="125" t="s">
        <v>352</v>
      </c>
      <c r="D1" s="125" t="s">
        <v>17</v>
      </c>
      <c r="E1" s="238" t="s">
        <v>353</v>
      </c>
      <c r="F1" s="239" t="s">
        <v>354</v>
      </c>
      <c r="G1" s="125" t="s">
        <v>355</v>
      </c>
      <c r="H1" s="274" t="s">
        <v>356</v>
      </c>
      <c r="I1" s="187" t="s">
        <v>18472</v>
      </c>
    </row>
    <row r="2" spans="1:9" ht="28.2">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5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6">
      <c r="A8" s="125" t="str">
        <f t="shared" si="0"/>
        <v>InstructionsA8</v>
      </c>
      <c r="B8" s="125" t="s">
        <v>357</v>
      </c>
      <c r="C8" s="125" t="s">
        <v>384</v>
      </c>
      <c r="D8" s="125" t="s">
        <v>20006</v>
      </c>
      <c r="E8" s="238" t="s">
        <v>20002</v>
      </c>
      <c r="F8" s="239" t="s">
        <v>20003</v>
      </c>
      <c r="G8" s="125" t="s">
        <v>20001</v>
      </c>
      <c r="H8" s="274" t="s">
        <v>20004</v>
      </c>
      <c r="I8" s="99" t="s">
        <v>20005</v>
      </c>
    </row>
    <row r="9" spans="1:9" ht="113.4">
      <c r="A9" s="125" t="str">
        <f t="shared" ref="A9" si="1">B9&amp;C9</f>
        <v>InstructionsA9</v>
      </c>
      <c r="B9" s="125" t="s">
        <v>357</v>
      </c>
      <c r="C9" s="125" t="s">
        <v>385</v>
      </c>
      <c r="D9" s="125" t="s">
        <v>20155</v>
      </c>
      <c r="E9" s="238" t="s">
        <v>20156</v>
      </c>
      <c r="F9" s="239" t="s">
        <v>20154</v>
      </c>
      <c r="G9" s="125" t="s">
        <v>20157</v>
      </c>
      <c r="H9" s="274" t="s">
        <v>20158</v>
      </c>
      <c r="I9" s="99" t="s">
        <v>20159</v>
      </c>
    </row>
    <row r="10" spans="1:9" ht="41.4">
      <c r="A10" s="125" t="str">
        <f t="shared" si="0"/>
        <v>InstructionsA10</v>
      </c>
      <c r="B10" s="125" t="s">
        <v>357</v>
      </c>
      <c r="C10" s="125" t="s">
        <v>390</v>
      </c>
      <c r="D10" s="125" t="s">
        <v>19361</v>
      </c>
      <c r="E10" s="238" t="s">
        <v>386</v>
      </c>
      <c r="F10" s="239" t="s">
        <v>387</v>
      </c>
      <c r="G10" s="125" t="s">
        <v>388</v>
      </c>
      <c r="H10" s="274" t="s">
        <v>389</v>
      </c>
      <c r="I10" s="125" t="s">
        <v>18476</v>
      </c>
    </row>
    <row r="11" spans="1:9" ht="28.8">
      <c r="A11" s="125" t="str">
        <f>B11&amp;C11</f>
        <v>InstructionsA11</v>
      </c>
      <c r="B11" s="125" t="s">
        <v>357</v>
      </c>
      <c r="C11" s="125" t="s">
        <v>395</v>
      </c>
      <c r="D11" s="125" t="s">
        <v>19362</v>
      </c>
      <c r="E11" s="238" t="s">
        <v>391</v>
      </c>
      <c r="F11" s="239" t="s">
        <v>392</v>
      </c>
      <c r="G11" s="125" t="s">
        <v>393</v>
      </c>
      <c r="H11" s="274" t="s">
        <v>394</v>
      </c>
      <c r="I11" s="125" t="s">
        <v>18477</v>
      </c>
    </row>
    <row r="12" spans="1:9" ht="43.2">
      <c r="A12" s="125" t="str">
        <f t="shared" si="0"/>
        <v>InstructionsA12</v>
      </c>
      <c r="B12" s="125" t="s">
        <v>357</v>
      </c>
      <c r="C12" s="125" t="s">
        <v>400</v>
      </c>
      <c r="D12" s="125" t="s">
        <v>19363</v>
      </c>
      <c r="E12" s="219" t="s">
        <v>396</v>
      </c>
      <c r="F12" s="241" t="s">
        <v>397</v>
      </c>
      <c r="G12" s="125" t="s">
        <v>398</v>
      </c>
      <c r="H12" s="274" t="s">
        <v>399</v>
      </c>
      <c r="I12" s="125" t="s">
        <v>18478</v>
      </c>
    </row>
    <row r="13" spans="1:9" ht="41.4">
      <c r="A13" s="125" t="str">
        <f t="shared" si="0"/>
        <v>InstructionsA13</v>
      </c>
      <c r="B13" s="125" t="s">
        <v>357</v>
      </c>
      <c r="C13" s="125" t="s">
        <v>405</v>
      </c>
      <c r="D13" s="125" t="s">
        <v>19364</v>
      </c>
      <c r="E13" s="238" t="s">
        <v>401</v>
      </c>
      <c r="F13" s="239" t="s">
        <v>402</v>
      </c>
      <c r="G13" s="125" t="s">
        <v>403</v>
      </c>
      <c r="H13" s="274" t="s">
        <v>404</v>
      </c>
      <c r="I13" s="125" t="s">
        <v>18479</v>
      </c>
    </row>
    <row r="14" spans="1:9" ht="69">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82.8">
      <c r="A16" s="125" t="str">
        <f t="shared" si="0"/>
        <v>InstructionsA16</v>
      </c>
      <c r="B16" s="125" t="s">
        <v>357</v>
      </c>
      <c r="C16" s="125" t="s">
        <v>420</v>
      </c>
      <c r="D16" s="125" t="s">
        <v>19367</v>
      </c>
      <c r="E16" s="238" t="s">
        <v>416</v>
      </c>
      <c r="F16" s="239" t="s">
        <v>417</v>
      </c>
      <c r="G16" s="125" t="s">
        <v>418</v>
      </c>
      <c r="H16" s="274" t="s">
        <v>419</v>
      </c>
      <c r="I16" s="125" t="s">
        <v>18482</v>
      </c>
    </row>
    <row r="17" spans="1:9" ht="27.6">
      <c r="A17" s="125" t="str">
        <f t="shared" si="0"/>
        <v>InstructionsA17</v>
      </c>
      <c r="B17" s="125" t="s">
        <v>357</v>
      </c>
      <c r="C17" s="125" t="s">
        <v>425</v>
      </c>
      <c r="D17" s="125" t="s">
        <v>19368</v>
      </c>
      <c r="E17" s="219" t="s">
        <v>421</v>
      </c>
      <c r="F17" s="241" t="s">
        <v>422</v>
      </c>
      <c r="G17" s="125" t="s">
        <v>423</v>
      </c>
      <c r="H17" s="274" t="s">
        <v>424</v>
      </c>
      <c r="I17" s="125" t="s">
        <v>18483</v>
      </c>
    </row>
    <row r="18" spans="1:9" ht="69">
      <c r="A18" s="125" t="str">
        <f t="shared" si="0"/>
        <v>InstructionsA18</v>
      </c>
      <c r="B18" s="125" t="s">
        <v>357</v>
      </c>
      <c r="C18" s="125" t="s">
        <v>430</v>
      </c>
      <c r="D18" s="125" t="s">
        <v>19369</v>
      </c>
      <c r="E18" s="238" t="s">
        <v>426</v>
      </c>
      <c r="F18" s="239" t="s">
        <v>427</v>
      </c>
      <c r="G18" s="125" t="s">
        <v>428</v>
      </c>
      <c r="H18" s="274" t="s">
        <v>429</v>
      </c>
      <c r="I18" s="125" t="s">
        <v>18484</v>
      </c>
    </row>
    <row r="19" spans="1:9" ht="27.6">
      <c r="A19" s="125" t="str">
        <f>B19&amp;C19</f>
        <v>InstructionsA19</v>
      </c>
      <c r="B19" s="125" t="s">
        <v>357</v>
      </c>
      <c r="C19" s="125" t="s">
        <v>435</v>
      </c>
      <c r="D19" s="125" t="s">
        <v>19370</v>
      </c>
      <c r="E19" s="125" t="s">
        <v>431</v>
      </c>
      <c r="F19" s="241" t="s">
        <v>432</v>
      </c>
      <c r="G19" s="125" t="s">
        <v>433</v>
      </c>
      <c r="H19" s="274" t="s">
        <v>434</v>
      </c>
      <c r="I19" s="125" t="s">
        <v>18485</v>
      </c>
    </row>
    <row r="20" spans="1:9" ht="41.4">
      <c r="A20" s="125" t="str">
        <f t="shared" si="0"/>
        <v>InstructionsA20</v>
      </c>
      <c r="B20" s="125" t="s">
        <v>357</v>
      </c>
      <c r="C20" s="125" t="s">
        <v>440</v>
      </c>
      <c r="D20" s="125" t="s">
        <v>19371</v>
      </c>
      <c r="E20" s="238" t="s">
        <v>436</v>
      </c>
      <c r="F20" s="239" t="s">
        <v>437</v>
      </c>
      <c r="G20" s="125" t="s">
        <v>438</v>
      </c>
      <c r="H20" s="277" t="s">
        <v>439</v>
      </c>
      <c r="I20" s="125" t="s">
        <v>18486</v>
      </c>
    </row>
    <row r="21" spans="1:9" ht="41.4">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29.6">
      <c r="A23" s="125" t="str">
        <f t="shared" si="0"/>
        <v>InstructionsA24</v>
      </c>
      <c r="B23" s="125" t="s">
        <v>357</v>
      </c>
      <c r="C23" s="125" t="s">
        <v>446</v>
      </c>
      <c r="D23" s="125" t="s">
        <v>19407</v>
      </c>
      <c r="E23" s="238" t="s">
        <v>19515</v>
      </c>
      <c r="F23" s="239" t="s">
        <v>19516</v>
      </c>
      <c r="G23" s="240" t="s">
        <v>19517</v>
      </c>
      <c r="H23" s="277" t="s">
        <v>19518</v>
      </c>
      <c r="I23" s="125" t="s">
        <v>19519</v>
      </c>
    </row>
    <row r="24" spans="1:9" ht="32.4">
      <c r="A24" s="125" t="str">
        <f>B24&amp;C24</f>
        <v>InstructionsA25</v>
      </c>
      <c r="B24" s="125" t="s">
        <v>357</v>
      </c>
      <c r="C24" s="125" t="s">
        <v>452</v>
      </c>
      <c r="D24" s="125" t="s">
        <v>447</v>
      </c>
      <c r="E24" s="238" t="s">
        <v>448</v>
      </c>
      <c r="F24" s="239" t="s">
        <v>449</v>
      </c>
      <c r="G24" s="125" t="s">
        <v>450</v>
      </c>
      <c r="H24" s="277" t="s">
        <v>451</v>
      </c>
      <c r="I24" s="125" t="s">
        <v>18488</v>
      </c>
    </row>
    <row r="25" spans="1:9" ht="82.8">
      <c r="A25" s="125" t="str">
        <f t="shared" si="0"/>
        <v>InstructionsA26</v>
      </c>
      <c r="B25" s="125" t="s">
        <v>357</v>
      </c>
      <c r="C25" s="125" t="s">
        <v>453</v>
      </c>
      <c r="D25" s="125" t="s">
        <v>19290</v>
      </c>
      <c r="E25" s="238" t="s">
        <v>19520</v>
      </c>
      <c r="F25" s="269" t="s">
        <v>19524</v>
      </c>
      <c r="G25" s="125" t="s">
        <v>19521</v>
      </c>
      <c r="H25" s="274" t="s">
        <v>19522</v>
      </c>
      <c r="I25" s="125" t="s">
        <v>19523</v>
      </c>
    </row>
    <row r="26" spans="1:9" ht="234.6">
      <c r="A26" s="125" t="str">
        <f t="shared" si="0"/>
        <v>InstructionsA27</v>
      </c>
      <c r="B26" s="125" t="s">
        <v>357</v>
      </c>
      <c r="C26" s="125" t="s">
        <v>454</v>
      </c>
      <c r="D26" s="125" t="s">
        <v>19525</v>
      </c>
      <c r="E26" s="242" t="s">
        <v>19526</v>
      </c>
      <c r="F26" s="269" t="s">
        <v>19902</v>
      </c>
      <c r="G26" s="125" t="s">
        <v>19538</v>
      </c>
      <c r="H26" s="274" t="s">
        <v>19527</v>
      </c>
      <c r="I26" s="125" t="s">
        <v>19528</v>
      </c>
    </row>
    <row r="27" spans="1:9" ht="41.4">
      <c r="A27" s="125" t="str">
        <f t="shared" si="0"/>
        <v>InstructionsA28</v>
      </c>
      <c r="B27" s="125" t="s">
        <v>357</v>
      </c>
      <c r="C27" s="125" t="s">
        <v>460</v>
      </c>
      <c r="D27" s="125" t="s">
        <v>455</v>
      </c>
      <c r="E27" s="238" t="s">
        <v>456</v>
      </c>
      <c r="F27" s="239" t="s">
        <v>457</v>
      </c>
      <c r="G27" s="125" t="s">
        <v>458</v>
      </c>
      <c r="H27" s="274" t="s">
        <v>459</v>
      </c>
      <c r="I27" s="125" t="s">
        <v>18489</v>
      </c>
    </row>
    <row r="28" spans="1:9" ht="409.6">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20.8">
      <c r="A30" s="125" t="str">
        <f t="shared" si="2"/>
        <v>InstructionsA31</v>
      </c>
      <c r="B30" s="125" t="s">
        <v>357</v>
      </c>
      <c r="C30" s="125" t="s">
        <v>463</v>
      </c>
      <c r="D30" s="125" t="s">
        <v>19358</v>
      </c>
      <c r="E30" s="378" t="s">
        <v>19906</v>
      </c>
      <c r="F30" s="239" t="s">
        <v>19905</v>
      </c>
      <c r="G30" s="125" t="s">
        <v>19907</v>
      </c>
      <c r="H30" s="274" t="s">
        <v>19908</v>
      </c>
      <c r="I30" s="125" t="s">
        <v>19909</v>
      </c>
    </row>
    <row r="31" spans="1:9" ht="234.6">
      <c r="A31" s="125" t="str">
        <f t="shared" si="2"/>
        <v>InstructionsA32</v>
      </c>
      <c r="B31" s="125" t="s">
        <v>357</v>
      </c>
      <c r="C31" s="125" t="s">
        <v>464</v>
      </c>
      <c r="D31" s="125" t="s">
        <v>19359</v>
      </c>
      <c r="E31" s="125" t="s">
        <v>19911</v>
      </c>
      <c r="F31" s="243" t="s">
        <v>19910</v>
      </c>
      <c r="G31" s="125" t="s">
        <v>19912</v>
      </c>
      <c r="H31" s="274" t="s">
        <v>19913</v>
      </c>
      <c r="I31" s="125" t="s">
        <v>19914</v>
      </c>
    </row>
    <row r="32" spans="1:9" ht="138">
      <c r="A32" s="125" t="str">
        <f t="shared" si="2"/>
        <v>InstructionsA33</v>
      </c>
      <c r="B32" s="125" t="s">
        <v>357</v>
      </c>
      <c r="C32" s="125" t="s">
        <v>465</v>
      </c>
      <c r="D32" s="125" t="s">
        <v>19294</v>
      </c>
      <c r="E32" s="378" t="s">
        <v>19539</v>
      </c>
      <c r="F32" s="243" t="s">
        <v>19915</v>
      </c>
      <c r="G32" s="125" t="s">
        <v>19540</v>
      </c>
      <c r="H32" s="274" t="s">
        <v>19541</v>
      </c>
      <c r="I32" s="125" t="s">
        <v>19542</v>
      </c>
    </row>
    <row r="33" spans="1:9" ht="138">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276">
      <c r="A35" s="125" t="str">
        <f t="shared" si="0"/>
        <v>InstructionsA37</v>
      </c>
      <c r="B35" s="125" t="s">
        <v>357</v>
      </c>
      <c r="C35" s="125" t="s">
        <v>467</v>
      </c>
      <c r="D35" s="125" t="s">
        <v>19293</v>
      </c>
      <c r="E35" s="238" t="s">
        <v>19551</v>
      </c>
      <c r="F35" s="239" t="s">
        <v>19918</v>
      </c>
      <c r="G35" s="246" t="s">
        <v>19552</v>
      </c>
      <c r="H35" s="274" t="s">
        <v>19553</v>
      </c>
      <c r="I35" s="125" t="s">
        <v>19554</v>
      </c>
    </row>
    <row r="36" spans="1:9" ht="55.2">
      <c r="A36" s="125" t="str">
        <f t="shared" si="0"/>
        <v>InstructionsA38</v>
      </c>
      <c r="B36" s="125" t="s">
        <v>357</v>
      </c>
      <c r="C36" s="125" t="s">
        <v>472</v>
      </c>
      <c r="D36" s="125" t="s">
        <v>19296</v>
      </c>
      <c r="E36" s="242" t="s">
        <v>468</v>
      </c>
      <c r="F36" s="269" t="s">
        <v>469</v>
      </c>
      <c r="G36" s="125" t="s">
        <v>470</v>
      </c>
      <c r="H36" s="274" t="s">
        <v>471</v>
      </c>
      <c r="I36" s="125" t="s">
        <v>18490</v>
      </c>
    </row>
    <row r="37" spans="1:9" ht="82.8">
      <c r="A37" s="125" t="str">
        <f t="shared" si="0"/>
        <v>InstructionsA39</v>
      </c>
      <c r="B37" s="125" t="s">
        <v>357</v>
      </c>
      <c r="C37" s="125" t="s">
        <v>473</v>
      </c>
      <c r="D37" s="125" t="s">
        <v>19297</v>
      </c>
      <c r="E37" s="242" t="s">
        <v>19556</v>
      </c>
      <c r="F37" s="269" t="s">
        <v>19557</v>
      </c>
      <c r="G37" s="125" t="s">
        <v>19559</v>
      </c>
      <c r="H37" s="274" t="s">
        <v>19561</v>
      </c>
      <c r="I37" s="125" t="s">
        <v>19563</v>
      </c>
    </row>
    <row r="38" spans="1:9" ht="110.4">
      <c r="A38" s="125" t="str">
        <f t="shared" si="0"/>
        <v>InstructionsA40</v>
      </c>
      <c r="B38" s="125" t="s">
        <v>357</v>
      </c>
      <c r="C38" s="125" t="s">
        <v>474</v>
      </c>
      <c r="D38" s="125" t="s">
        <v>19298</v>
      </c>
      <c r="E38" s="378" t="s">
        <v>19555</v>
      </c>
      <c r="F38" s="270" t="s">
        <v>19919</v>
      </c>
      <c r="G38" s="125" t="s">
        <v>19558</v>
      </c>
      <c r="H38" s="274" t="s">
        <v>19560</v>
      </c>
      <c r="I38" s="125" t="s">
        <v>19562</v>
      </c>
    </row>
    <row r="39" spans="1:9" ht="179.4">
      <c r="A39" s="125" t="str">
        <f t="shared" si="0"/>
        <v>InstructionsA41</v>
      </c>
      <c r="B39" s="125" t="s">
        <v>357</v>
      </c>
      <c r="C39" s="125" t="s">
        <v>480</v>
      </c>
      <c r="D39" s="125" t="s">
        <v>475</v>
      </c>
      <c r="E39" s="245" t="s">
        <v>476</v>
      </c>
      <c r="F39" s="271" t="s">
        <v>477</v>
      </c>
      <c r="G39" s="244" t="s">
        <v>478</v>
      </c>
      <c r="H39" s="274" t="s">
        <v>479</v>
      </c>
      <c r="I39" s="125" t="s">
        <v>18491</v>
      </c>
    </row>
    <row r="40" spans="1:9" ht="220.8">
      <c r="A40" s="125" t="str">
        <f>B40&amp;C40</f>
        <v>InstructionsA42</v>
      </c>
      <c r="B40" s="125" t="s">
        <v>357</v>
      </c>
      <c r="C40" s="125" t="s">
        <v>486</v>
      </c>
      <c r="D40" s="125" t="s">
        <v>481</v>
      </c>
      <c r="E40" s="245" t="s">
        <v>482</v>
      </c>
      <c r="F40" s="271" t="s">
        <v>483</v>
      </c>
      <c r="G40" s="247" t="s">
        <v>484</v>
      </c>
      <c r="H40" s="278" t="s">
        <v>485</v>
      </c>
      <c r="I40" s="125" t="s">
        <v>18492</v>
      </c>
    </row>
    <row r="41" spans="1:9" ht="193.2">
      <c r="A41" s="125" t="str">
        <f>B41&amp;C41</f>
        <v>InstructionsA43</v>
      </c>
      <c r="B41" s="125" t="s">
        <v>357</v>
      </c>
      <c r="C41" s="125" t="s">
        <v>492</v>
      </c>
      <c r="D41" s="125" t="s">
        <v>487</v>
      </c>
      <c r="E41" s="238" t="s">
        <v>488</v>
      </c>
      <c r="F41" s="269" t="s">
        <v>489</v>
      </c>
      <c r="G41" s="125" t="s">
        <v>490</v>
      </c>
      <c r="H41" s="274" t="s">
        <v>491</v>
      </c>
      <c r="I41" s="125" t="s">
        <v>18493</v>
      </c>
    </row>
    <row r="42" spans="1:9" ht="82.8">
      <c r="A42" s="125" t="str">
        <f t="shared" si="0"/>
        <v>InstructionsA44</v>
      </c>
      <c r="B42" s="125" t="s">
        <v>357</v>
      </c>
      <c r="C42" s="125" t="s">
        <v>19375</v>
      </c>
      <c r="D42" s="125" t="s">
        <v>493</v>
      </c>
      <c r="E42" s="238" t="s">
        <v>494</v>
      </c>
      <c r="F42" s="269" t="s">
        <v>19565</v>
      </c>
      <c r="G42" s="125" t="s">
        <v>495</v>
      </c>
      <c r="H42" s="274" t="s">
        <v>496</v>
      </c>
      <c r="I42" s="125" t="s">
        <v>18494</v>
      </c>
    </row>
    <row r="43" spans="1:9" ht="69">
      <c r="A43" s="125" t="str">
        <f t="shared" si="0"/>
        <v>InstructionsA46</v>
      </c>
      <c r="B43" s="125" t="s">
        <v>357</v>
      </c>
      <c r="C43" s="125" t="s">
        <v>502</v>
      </c>
      <c r="D43" s="125" t="s">
        <v>497</v>
      </c>
      <c r="E43" s="238" t="s">
        <v>498</v>
      </c>
      <c r="F43" s="239" t="s">
        <v>499</v>
      </c>
      <c r="G43" s="125" t="s">
        <v>500</v>
      </c>
      <c r="H43" s="274" t="s">
        <v>501</v>
      </c>
      <c r="I43" s="125" t="s">
        <v>18495</v>
      </c>
    </row>
    <row r="44" spans="1:9" ht="96.6">
      <c r="A44" s="125" t="str">
        <f t="shared" si="0"/>
        <v>InstructionsA47</v>
      </c>
      <c r="B44" s="125" t="s">
        <v>357</v>
      </c>
      <c r="C44" s="125" t="s">
        <v>19376</v>
      </c>
      <c r="D44" s="125" t="s">
        <v>19299</v>
      </c>
      <c r="E44" s="242" t="s">
        <v>503</v>
      </c>
      <c r="F44" s="269" t="s">
        <v>504</v>
      </c>
      <c r="G44" s="246" t="s">
        <v>505</v>
      </c>
      <c r="H44" s="274" t="s">
        <v>506</v>
      </c>
      <c r="I44" s="125" t="s">
        <v>18496</v>
      </c>
    </row>
    <row r="45" spans="1:9" ht="69">
      <c r="A45" s="125" t="str">
        <f t="shared" si="0"/>
        <v>InstructionsA48</v>
      </c>
      <c r="B45" s="232" t="s">
        <v>357</v>
      </c>
      <c r="C45" s="125" t="s">
        <v>507</v>
      </c>
      <c r="D45" s="232" t="s">
        <v>508</v>
      </c>
      <c r="E45" s="238" t="s">
        <v>509</v>
      </c>
      <c r="F45" s="239" t="s">
        <v>510</v>
      </c>
      <c r="G45" s="248" t="s">
        <v>511</v>
      </c>
      <c r="H45" s="274" t="s">
        <v>512</v>
      </c>
      <c r="I45" s="125" t="s">
        <v>18497</v>
      </c>
    </row>
    <row r="46" spans="1:9" ht="69">
      <c r="A46" s="125" t="str">
        <f>B46&amp;C46</f>
        <v>InstructionsA49</v>
      </c>
      <c r="B46" s="125" t="s">
        <v>357</v>
      </c>
      <c r="C46" s="125" t="s">
        <v>513</v>
      </c>
      <c r="D46" s="125" t="s">
        <v>19422</v>
      </c>
      <c r="E46" s="125" t="s">
        <v>19564</v>
      </c>
      <c r="F46" s="239" t="s">
        <v>19920</v>
      </c>
      <c r="G46" s="125" t="s">
        <v>19566</v>
      </c>
      <c r="H46" s="277" t="s">
        <v>19567</v>
      </c>
      <c r="I46" s="125" t="s">
        <v>19568</v>
      </c>
    </row>
    <row r="47" spans="1:9" ht="138">
      <c r="A47" s="125" t="str">
        <f t="shared" si="0"/>
        <v>InstructionsA50</v>
      </c>
      <c r="B47" s="125" t="s">
        <v>357</v>
      </c>
      <c r="C47" s="125" t="s">
        <v>514</v>
      </c>
      <c r="D47" s="125" t="s">
        <v>515</v>
      </c>
      <c r="E47" s="272" t="s">
        <v>516</v>
      </c>
      <c r="F47" s="269" t="s">
        <v>517</v>
      </c>
      <c r="G47" s="125" t="s">
        <v>518</v>
      </c>
      <c r="H47" s="274" t="s">
        <v>519</v>
      </c>
      <c r="I47" s="125" t="s">
        <v>18498</v>
      </c>
    </row>
    <row r="48" spans="1:9" ht="69">
      <c r="A48" s="125" t="str">
        <f t="shared" si="0"/>
        <v>InstructionsA51</v>
      </c>
      <c r="B48" s="125" t="s">
        <v>357</v>
      </c>
      <c r="C48" s="125" t="s">
        <v>520</v>
      </c>
      <c r="D48" s="125" t="s">
        <v>19421</v>
      </c>
      <c r="E48" s="238" t="s">
        <v>521</v>
      </c>
      <c r="F48" s="239" t="s">
        <v>522</v>
      </c>
      <c r="G48" s="125" t="s">
        <v>523</v>
      </c>
      <c r="H48" s="274" t="s">
        <v>524</v>
      </c>
      <c r="I48" s="125" t="s">
        <v>18499</v>
      </c>
    </row>
    <row r="49" spans="1:9" ht="82.8">
      <c r="A49" s="125" t="str">
        <f t="shared" si="0"/>
        <v>InstructionsA52</v>
      </c>
      <c r="B49" s="125" t="s">
        <v>357</v>
      </c>
      <c r="C49" s="125" t="s">
        <v>525</v>
      </c>
      <c r="D49" s="125" t="s">
        <v>526</v>
      </c>
      <c r="E49" s="238" t="s">
        <v>527</v>
      </c>
      <c r="F49" s="239" t="s">
        <v>528</v>
      </c>
      <c r="G49" s="249" t="s">
        <v>529</v>
      </c>
      <c r="H49" s="274" t="s">
        <v>530</v>
      </c>
      <c r="I49" s="125" t="s">
        <v>18500</v>
      </c>
    </row>
    <row r="50" spans="1:9" ht="110.4">
      <c r="A50" s="125" t="str">
        <f>B50&amp;C50</f>
        <v>InstructionsA53</v>
      </c>
      <c r="B50" s="125" t="s">
        <v>357</v>
      </c>
      <c r="C50" s="125" t="s">
        <v>531</v>
      </c>
      <c r="D50" s="125" t="s">
        <v>532</v>
      </c>
      <c r="E50" s="238" t="s">
        <v>533</v>
      </c>
      <c r="F50" s="239" t="s">
        <v>534</v>
      </c>
      <c r="G50" s="249" t="s">
        <v>535</v>
      </c>
      <c r="H50" s="277" t="s">
        <v>536</v>
      </c>
      <c r="I50" s="125" t="s">
        <v>18501</v>
      </c>
    </row>
    <row r="51" spans="1:9" ht="69">
      <c r="A51" s="125" t="str">
        <f>B51&amp;C51</f>
        <v>InstructionsA54</v>
      </c>
      <c r="B51" s="125" t="s">
        <v>357</v>
      </c>
      <c r="C51" s="125" t="s">
        <v>537</v>
      </c>
      <c r="D51" s="125" t="s">
        <v>538</v>
      </c>
      <c r="E51" s="238" t="s">
        <v>539</v>
      </c>
      <c r="F51" s="239" t="s">
        <v>540</v>
      </c>
      <c r="G51" s="249" t="s">
        <v>541</v>
      </c>
      <c r="H51" s="274" t="s">
        <v>542</v>
      </c>
      <c r="I51" s="125" t="s">
        <v>18502</v>
      </c>
    </row>
    <row r="52" spans="1:9" ht="41.4">
      <c r="A52" s="125" t="str">
        <f t="shared" si="0"/>
        <v>InstructionsA55</v>
      </c>
      <c r="B52" s="125" t="s">
        <v>357</v>
      </c>
      <c r="C52" s="125" t="s">
        <v>543</v>
      </c>
      <c r="D52" s="125" t="s">
        <v>544</v>
      </c>
      <c r="E52" s="238" t="s">
        <v>545</v>
      </c>
      <c r="F52" s="239" t="s">
        <v>546</v>
      </c>
      <c r="G52" s="249" t="s">
        <v>547</v>
      </c>
      <c r="H52" s="274" t="s">
        <v>548</v>
      </c>
      <c r="I52" s="125" t="s">
        <v>18503</v>
      </c>
    </row>
    <row r="53" spans="1:9" ht="41.4">
      <c r="A53" s="125" t="str">
        <f t="shared" si="0"/>
        <v>InstructionsA56</v>
      </c>
      <c r="B53" s="125" t="s">
        <v>357</v>
      </c>
      <c r="C53" s="125" t="s">
        <v>549</v>
      </c>
      <c r="D53" s="125" t="s">
        <v>550</v>
      </c>
      <c r="E53" s="238" t="s">
        <v>551</v>
      </c>
      <c r="F53" s="239" t="s">
        <v>552</v>
      </c>
      <c r="G53" s="125" t="s">
        <v>553</v>
      </c>
      <c r="H53" s="274" t="s">
        <v>554</v>
      </c>
      <c r="I53" s="125" t="s">
        <v>18504</v>
      </c>
    </row>
    <row r="54" spans="1:9" ht="55.2">
      <c r="A54" s="125" t="str">
        <f t="shared" si="0"/>
        <v>InstructionsA57</v>
      </c>
      <c r="B54" s="125" t="s">
        <v>357</v>
      </c>
      <c r="C54" s="125" t="s">
        <v>555</v>
      </c>
      <c r="D54" s="125" t="s">
        <v>556</v>
      </c>
      <c r="E54" s="238" t="s">
        <v>557</v>
      </c>
      <c r="F54" s="239" t="s">
        <v>558</v>
      </c>
      <c r="G54" s="250" t="s">
        <v>559</v>
      </c>
      <c r="H54" s="274" t="s">
        <v>560</v>
      </c>
      <c r="I54" s="125" t="s">
        <v>18505</v>
      </c>
    </row>
    <row r="55" spans="1:9" ht="303.60000000000002">
      <c r="A55" s="125" t="str">
        <f t="shared" si="0"/>
        <v>InstructionsA58</v>
      </c>
      <c r="B55" s="125" t="s">
        <v>357</v>
      </c>
      <c r="C55" s="125" t="s">
        <v>561</v>
      </c>
      <c r="D55" s="125" t="s">
        <v>562</v>
      </c>
      <c r="E55" s="238" t="s">
        <v>563</v>
      </c>
      <c r="F55" s="239" t="s">
        <v>564</v>
      </c>
      <c r="G55" s="249" t="s">
        <v>565</v>
      </c>
      <c r="H55" s="274" t="s">
        <v>566</v>
      </c>
      <c r="I55" s="125" t="s">
        <v>18512</v>
      </c>
    </row>
    <row r="56" spans="1:9" ht="82.8">
      <c r="A56" s="125" t="str">
        <f t="shared" si="0"/>
        <v>InstructionsA59</v>
      </c>
      <c r="B56" s="125" t="s">
        <v>357</v>
      </c>
      <c r="C56" s="125" t="s">
        <v>567</v>
      </c>
      <c r="D56" s="125" t="s">
        <v>568</v>
      </c>
      <c r="E56" s="238" t="s">
        <v>569</v>
      </c>
      <c r="F56" s="239" t="s">
        <v>570</v>
      </c>
      <c r="G56" s="125" t="s">
        <v>571</v>
      </c>
      <c r="H56" s="274" t="s">
        <v>572</v>
      </c>
      <c r="I56" s="125" t="s">
        <v>18506</v>
      </c>
    </row>
    <row r="57" spans="1:9" ht="165.6">
      <c r="A57" s="125" t="str">
        <f t="shared" si="0"/>
        <v>InstructionsA60</v>
      </c>
      <c r="B57" s="125" t="s">
        <v>357</v>
      </c>
      <c r="C57" s="125" t="s">
        <v>573</v>
      </c>
      <c r="D57" s="125" t="s">
        <v>574</v>
      </c>
      <c r="E57" s="238" t="s">
        <v>575</v>
      </c>
      <c r="F57" s="239" t="s">
        <v>576</v>
      </c>
      <c r="G57" s="249" t="s">
        <v>577</v>
      </c>
      <c r="H57" s="274" t="s">
        <v>578</v>
      </c>
      <c r="I57" s="125" t="s">
        <v>18507</v>
      </c>
    </row>
    <row r="58" spans="1:9" ht="179.4">
      <c r="A58" s="125" t="str">
        <f t="shared" si="0"/>
        <v>InstructionsA61</v>
      </c>
      <c r="B58" s="125" t="s">
        <v>357</v>
      </c>
      <c r="C58" s="125" t="s">
        <v>579</v>
      </c>
      <c r="D58" s="125" t="s">
        <v>580</v>
      </c>
      <c r="E58" s="238" t="s">
        <v>581</v>
      </c>
      <c r="F58" s="239" t="s">
        <v>582</v>
      </c>
      <c r="G58" s="249" t="s">
        <v>583</v>
      </c>
      <c r="H58" s="274" t="s">
        <v>584</v>
      </c>
      <c r="I58" s="125" t="s">
        <v>18508</v>
      </c>
    </row>
    <row r="59" spans="1:9" ht="113.4">
      <c r="A59" s="125" t="str">
        <f>B59&amp;C59</f>
        <v>InstructionsA62</v>
      </c>
      <c r="B59" s="125" t="s">
        <v>357</v>
      </c>
      <c r="C59" s="125" t="s">
        <v>585</v>
      </c>
      <c r="D59" s="125" t="s">
        <v>586</v>
      </c>
      <c r="E59" s="272" t="s">
        <v>587</v>
      </c>
      <c r="F59" s="269" t="s">
        <v>588</v>
      </c>
      <c r="G59" s="249" t="s">
        <v>589</v>
      </c>
      <c r="H59" s="279" t="s">
        <v>590</v>
      </c>
      <c r="I59" s="125" t="s">
        <v>18509</v>
      </c>
    </row>
    <row r="60" spans="1:9" ht="43.2">
      <c r="A60" s="125" t="str">
        <f t="shared" si="0"/>
        <v>InstructionsA63</v>
      </c>
      <c r="B60" s="125" t="s">
        <v>357</v>
      </c>
      <c r="C60" s="125" t="s">
        <v>591</v>
      </c>
      <c r="D60" s="125" t="s">
        <v>592</v>
      </c>
      <c r="E60" s="238" t="s">
        <v>593</v>
      </c>
      <c r="F60" s="239" t="s">
        <v>594</v>
      </c>
      <c r="G60" s="125" t="s">
        <v>595</v>
      </c>
      <c r="H60" s="274" t="s">
        <v>596</v>
      </c>
      <c r="I60" s="125" t="s">
        <v>18510</v>
      </c>
    </row>
    <row r="61" spans="1:9" ht="27.6">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69">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55.2">
      <c r="A63" s="125" t="str">
        <f t="shared" si="4"/>
        <v>InstructionsA67</v>
      </c>
      <c r="B63" s="125" t="s">
        <v>357</v>
      </c>
      <c r="C63" s="125" t="s">
        <v>603</v>
      </c>
      <c r="D63" s="125" t="s">
        <v>19429</v>
      </c>
      <c r="E63" s="238" t="s">
        <v>19430</v>
      </c>
      <c r="F63" s="239" t="s">
        <v>19431</v>
      </c>
      <c r="G63" s="125" t="s">
        <v>19432</v>
      </c>
      <c r="H63" s="274" t="s">
        <v>19433</v>
      </c>
      <c r="I63" s="125" t="s">
        <v>19434</v>
      </c>
    </row>
    <row r="64" spans="1:9" ht="27.6">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96.6">
      <c r="A65" s="125" t="str">
        <f t="shared" si="5"/>
        <v>InstructionsA69</v>
      </c>
      <c r="B65" s="125" t="s">
        <v>357</v>
      </c>
      <c r="C65" s="125" t="s">
        <v>615</v>
      </c>
      <c r="D65" s="125" t="s">
        <v>19441</v>
      </c>
      <c r="E65" s="238" t="s">
        <v>19442</v>
      </c>
      <c r="F65" s="239" t="s">
        <v>19443</v>
      </c>
      <c r="G65" s="125" t="s">
        <v>19444</v>
      </c>
      <c r="H65" s="274" t="s">
        <v>19445</v>
      </c>
      <c r="I65" s="125" t="s">
        <v>19446</v>
      </c>
    </row>
    <row r="66" spans="1:9" ht="41.4">
      <c r="A66" s="125" t="str">
        <f t="shared" si="5"/>
        <v>InstructionsA70</v>
      </c>
      <c r="B66" s="125" t="s">
        <v>357</v>
      </c>
      <c r="C66" s="125" t="s">
        <v>621</v>
      </c>
      <c r="D66" s="125" t="s">
        <v>19447</v>
      </c>
      <c r="E66" s="238" t="s">
        <v>19448</v>
      </c>
      <c r="F66" s="239" t="s">
        <v>19449</v>
      </c>
      <c r="G66" s="125" t="s">
        <v>19450</v>
      </c>
      <c r="H66" s="274" t="s">
        <v>19451</v>
      </c>
      <c r="I66" s="125" t="s">
        <v>19452</v>
      </c>
    </row>
    <row r="67" spans="1:9" ht="39.6">
      <c r="A67" s="125" t="str">
        <f t="shared" si="5"/>
        <v>InstructionsA71</v>
      </c>
      <c r="B67" s="125" t="s">
        <v>357</v>
      </c>
      <c r="C67" s="125" t="s">
        <v>627</v>
      </c>
      <c r="D67" s="125" t="s">
        <v>19453</v>
      </c>
      <c r="E67" s="238" t="s">
        <v>19454</v>
      </c>
      <c r="F67" s="239" t="s">
        <v>19455</v>
      </c>
      <c r="G67" s="125" t="s">
        <v>19456</v>
      </c>
      <c r="H67" s="274" t="s">
        <v>19457</v>
      </c>
      <c r="I67" s="125" t="s">
        <v>19458</v>
      </c>
    </row>
    <row r="68" spans="1:9" ht="41.4">
      <c r="A68" s="125" t="str">
        <f t="shared" si="5"/>
        <v>InstructionsA72</v>
      </c>
      <c r="B68" s="125" t="s">
        <v>357</v>
      </c>
      <c r="C68" s="125" t="s">
        <v>633</v>
      </c>
      <c r="D68" s="125" t="s">
        <v>19459</v>
      </c>
      <c r="E68" s="238" t="s">
        <v>19460</v>
      </c>
      <c r="F68" s="239" t="s">
        <v>19461</v>
      </c>
      <c r="G68" s="125" t="s">
        <v>19462</v>
      </c>
      <c r="H68" s="274" t="s">
        <v>19463</v>
      </c>
      <c r="I68" s="125" t="s">
        <v>19464</v>
      </c>
    </row>
    <row r="69" spans="1:9" ht="41.4">
      <c r="A69" s="125" t="str">
        <f t="shared" si="5"/>
        <v>InstructionsA73</v>
      </c>
      <c r="B69" s="125" t="s">
        <v>357</v>
      </c>
      <c r="C69" s="125" t="s">
        <v>639</v>
      </c>
      <c r="D69" s="125" t="s">
        <v>19465</v>
      </c>
      <c r="E69" s="238" t="s">
        <v>19466</v>
      </c>
      <c r="F69" s="239" t="s">
        <v>19467</v>
      </c>
      <c r="G69" s="125" t="s">
        <v>19468</v>
      </c>
      <c r="H69" s="274" t="s">
        <v>19469</v>
      </c>
      <c r="I69" s="125" t="s">
        <v>19470</v>
      </c>
    </row>
    <row r="70" spans="1:9" ht="55.2">
      <c r="A70" s="125" t="str">
        <f t="shared" si="5"/>
        <v>InstructionsA74</v>
      </c>
      <c r="B70" s="125" t="s">
        <v>357</v>
      </c>
      <c r="C70" s="125" t="s">
        <v>19502</v>
      </c>
      <c r="D70" s="125" t="s">
        <v>19471</v>
      </c>
      <c r="E70" s="238" t="s">
        <v>19472</v>
      </c>
      <c r="F70" s="239" t="s">
        <v>19473</v>
      </c>
      <c r="G70" s="125" t="s">
        <v>19474</v>
      </c>
      <c r="H70" s="274" t="s">
        <v>19475</v>
      </c>
      <c r="I70" s="125" t="s">
        <v>19476</v>
      </c>
    </row>
    <row r="71" spans="1:9" ht="207">
      <c r="A71" s="125" t="str">
        <f t="shared" si="5"/>
        <v>InstructionsA75</v>
      </c>
      <c r="B71" s="125" t="s">
        <v>357</v>
      </c>
      <c r="C71" s="125" t="s">
        <v>19503</v>
      </c>
      <c r="D71" s="125" t="s">
        <v>19477</v>
      </c>
      <c r="E71" s="238" t="s">
        <v>19478</v>
      </c>
      <c r="F71" s="239" t="s">
        <v>19479</v>
      </c>
      <c r="G71" s="125" t="s">
        <v>19480</v>
      </c>
      <c r="H71" s="274" t="s">
        <v>19481</v>
      </c>
      <c r="I71" s="125" t="s">
        <v>19482</v>
      </c>
    </row>
    <row r="72" spans="1:9" ht="69">
      <c r="A72" s="125" t="str">
        <f t="shared" si="5"/>
        <v>InstructionsA76</v>
      </c>
      <c r="B72" s="125" t="s">
        <v>357</v>
      </c>
      <c r="C72" s="125" t="s">
        <v>19504</v>
      </c>
      <c r="D72" s="125" t="s">
        <v>19483</v>
      </c>
      <c r="E72" s="238" t="s">
        <v>19484</v>
      </c>
      <c r="F72" s="239" t="s">
        <v>19485</v>
      </c>
      <c r="G72" s="125" t="s">
        <v>19486</v>
      </c>
      <c r="H72" s="274" t="s">
        <v>19487</v>
      </c>
      <c r="I72" s="125" t="s">
        <v>19488</v>
      </c>
    </row>
    <row r="73" spans="1:9" ht="124.2">
      <c r="A73" s="125" t="str">
        <f t="shared" si="5"/>
        <v>InstructionsA77</v>
      </c>
      <c r="B73" s="125" t="s">
        <v>357</v>
      </c>
      <c r="C73" s="125" t="s">
        <v>19505</v>
      </c>
      <c r="D73" s="125" t="s">
        <v>19489</v>
      </c>
      <c r="E73" s="238" t="s">
        <v>19490</v>
      </c>
      <c r="F73" s="239" t="s">
        <v>19491</v>
      </c>
      <c r="G73" s="125" t="s">
        <v>19492</v>
      </c>
      <c r="H73" s="274" t="s">
        <v>19493</v>
      </c>
      <c r="I73" s="125" t="s">
        <v>19494</v>
      </c>
    </row>
    <row r="74" spans="1:9" ht="43.2">
      <c r="A74" s="125" t="str">
        <f t="shared" si="5"/>
        <v>InstructionsA78</v>
      </c>
      <c r="B74" s="125" t="s">
        <v>357</v>
      </c>
      <c r="C74" s="125" t="s">
        <v>19506</v>
      </c>
      <c r="D74" s="125" t="s">
        <v>19495</v>
      </c>
      <c r="E74" s="238" t="s">
        <v>19496</v>
      </c>
      <c r="F74" s="239" t="s">
        <v>19497</v>
      </c>
      <c r="G74" s="125" t="s">
        <v>19498</v>
      </c>
      <c r="H74" s="274" t="s">
        <v>19499</v>
      </c>
      <c r="I74" s="125" t="s">
        <v>19500</v>
      </c>
    </row>
    <row r="75" spans="1:9" ht="194.4">
      <c r="A75" s="125" t="str">
        <f>B75&amp;C75</f>
        <v>InstructionsA80</v>
      </c>
      <c r="B75" s="125" t="s">
        <v>357</v>
      </c>
      <c r="C75" s="125" t="s">
        <v>19507</v>
      </c>
      <c r="D75" s="125" t="s">
        <v>598</v>
      </c>
      <c r="E75" s="238" t="s">
        <v>599</v>
      </c>
      <c r="F75" s="239" t="s">
        <v>600</v>
      </c>
      <c r="G75" s="125" t="s">
        <v>601</v>
      </c>
      <c r="H75" s="277" t="s">
        <v>602</v>
      </c>
      <c r="I75" s="125" t="s">
        <v>18511</v>
      </c>
    </row>
    <row r="76" spans="1:9" ht="28.8">
      <c r="A76" s="125" t="str">
        <f t="shared" si="0"/>
        <v>InstructionsA82</v>
      </c>
      <c r="B76" s="125" t="s">
        <v>357</v>
      </c>
      <c r="C76" s="125" t="s">
        <v>19508</v>
      </c>
      <c r="D76" s="125" t="s">
        <v>604</v>
      </c>
      <c r="E76" s="238" t="s">
        <v>605</v>
      </c>
      <c r="F76" s="239" t="s">
        <v>606</v>
      </c>
      <c r="G76" s="125" t="s">
        <v>607</v>
      </c>
      <c r="H76" s="277" t="s">
        <v>608</v>
      </c>
      <c r="I76" s="125" t="s">
        <v>18513</v>
      </c>
    </row>
    <row r="77" spans="1:9" ht="276">
      <c r="A77" s="125" t="str">
        <f t="shared" si="0"/>
        <v>InstructionsA83</v>
      </c>
      <c r="B77" s="125" t="s">
        <v>357</v>
      </c>
      <c r="C77" s="125" t="s">
        <v>19509</v>
      </c>
      <c r="D77" s="125" t="s">
        <v>610</v>
      </c>
      <c r="E77" s="238" t="s">
        <v>611</v>
      </c>
      <c r="F77" s="239" t="s">
        <v>612</v>
      </c>
      <c r="G77" s="249" t="s">
        <v>613</v>
      </c>
      <c r="H77" s="274" t="s">
        <v>614</v>
      </c>
      <c r="I77" s="125" t="s">
        <v>18519</v>
      </c>
    </row>
    <row r="78" spans="1:9" ht="151.80000000000001">
      <c r="A78" s="125" t="str">
        <f t="shared" si="0"/>
        <v>InstructionsA84</v>
      </c>
      <c r="B78" s="125" t="s">
        <v>357</v>
      </c>
      <c r="C78" s="125" t="s">
        <v>19510</v>
      </c>
      <c r="D78" s="125" t="s">
        <v>616</v>
      </c>
      <c r="E78" s="238" t="s">
        <v>617</v>
      </c>
      <c r="F78" s="239" t="s">
        <v>618</v>
      </c>
      <c r="G78" s="249" t="s">
        <v>619</v>
      </c>
      <c r="H78" s="274" t="s">
        <v>620</v>
      </c>
      <c r="I78" s="125" t="s">
        <v>18514</v>
      </c>
    </row>
    <row r="79" spans="1:9" ht="138">
      <c r="A79" s="125" t="str">
        <f t="shared" si="0"/>
        <v>InstructionsA85</v>
      </c>
      <c r="B79" s="125" t="s">
        <v>357</v>
      </c>
      <c r="C79" s="125" t="s">
        <v>19511</v>
      </c>
      <c r="D79" s="125" t="s">
        <v>622</v>
      </c>
      <c r="E79" s="238" t="s">
        <v>623</v>
      </c>
      <c r="F79" s="239" t="s">
        <v>624</v>
      </c>
      <c r="G79" s="249" t="s">
        <v>625</v>
      </c>
      <c r="H79" s="274" t="s">
        <v>626</v>
      </c>
      <c r="I79" s="125" t="s">
        <v>18515</v>
      </c>
    </row>
    <row r="80" spans="1:9" ht="289.8">
      <c r="A80" s="125" t="str">
        <f t="shared" si="0"/>
        <v>InstructionsA86</v>
      </c>
      <c r="B80" s="125" t="s">
        <v>357</v>
      </c>
      <c r="C80" s="125" t="s">
        <v>19512</v>
      </c>
      <c r="D80" s="125" t="s">
        <v>628</v>
      </c>
      <c r="E80" s="238" t="s">
        <v>629</v>
      </c>
      <c r="F80" s="239" t="s">
        <v>630</v>
      </c>
      <c r="G80" s="249" t="s">
        <v>631</v>
      </c>
      <c r="H80" s="274" t="s">
        <v>632</v>
      </c>
      <c r="I80" s="125" t="s">
        <v>18516</v>
      </c>
    </row>
    <row r="81" spans="1:9" ht="96.6">
      <c r="A81" s="125" t="str">
        <f t="shared" si="0"/>
        <v>InstructionsA87</v>
      </c>
      <c r="B81" s="125" t="s">
        <v>357</v>
      </c>
      <c r="C81" s="125" t="s">
        <v>19513</v>
      </c>
      <c r="D81" s="125" t="s">
        <v>634</v>
      </c>
      <c r="E81" s="238" t="s">
        <v>635</v>
      </c>
      <c r="F81" s="239" t="s">
        <v>636</v>
      </c>
      <c r="G81" s="249" t="s">
        <v>637</v>
      </c>
      <c r="H81" s="274" t="s">
        <v>638</v>
      </c>
      <c r="I81" s="125" t="s">
        <v>18517</v>
      </c>
    </row>
    <row r="82" spans="1:9" ht="41.4">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ht="13.8">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ht="13.8">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ht="13.8">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ht="13.8">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ht="13.8">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ht="13.8">
      <c r="A96" s="125" t="str">
        <f t="shared" si="7"/>
        <v>DefinitionsB15</v>
      </c>
      <c r="B96" s="125" t="s">
        <v>645</v>
      </c>
      <c r="C96" s="125" t="s">
        <v>720</v>
      </c>
      <c r="D96" s="244" t="s">
        <v>698</v>
      </c>
      <c r="E96" s="244" t="s">
        <v>699</v>
      </c>
      <c r="F96" s="252" t="s">
        <v>700</v>
      </c>
      <c r="G96" s="253" t="s">
        <v>701</v>
      </c>
      <c r="H96" s="274" t="s">
        <v>702</v>
      </c>
      <c r="I96" s="187" t="s">
        <v>18533</v>
      </c>
    </row>
    <row r="97" spans="1:9" ht="13.8">
      <c r="A97" s="125" t="str">
        <f t="shared" si="7"/>
        <v>DefinitionsB16</v>
      </c>
      <c r="B97" s="125" t="s">
        <v>645</v>
      </c>
      <c r="C97" s="125" t="s">
        <v>726</v>
      </c>
      <c r="D97" s="244" t="s">
        <v>704</v>
      </c>
      <c r="E97" s="244" t="s">
        <v>705</v>
      </c>
      <c r="F97" s="252" t="s">
        <v>706</v>
      </c>
      <c r="G97" s="254" t="s">
        <v>707</v>
      </c>
      <c r="H97" s="274" t="s">
        <v>18531</v>
      </c>
      <c r="I97" s="187" t="s">
        <v>18534</v>
      </c>
    </row>
    <row r="98" spans="1:9" ht="13.8">
      <c r="A98" s="125" t="str">
        <f t="shared" si="7"/>
        <v>DefinitionsB17</v>
      </c>
      <c r="B98" s="125" t="s">
        <v>645</v>
      </c>
      <c r="C98" s="125" t="s">
        <v>729</v>
      </c>
      <c r="D98" s="244" t="s">
        <v>19887</v>
      </c>
      <c r="E98" s="244" t="s">
        <v>19888</v>
      </c>
      <c r="F98" s="252" t="s">
        <v>19899</v>
      </c>
      <c r="G98" s="254" t="s">
        <v>19889</v>
      </c>
      <c r="H98" s="278" t="s">
        <v>19900</v>
      </c>
      <c r="I98" s="244" t="s">
        <v>19890</v>
      </c>
    </row>
    <row r="99" spans="1:9" ht="13.8">
      <c r="A99" s="125" t="str">
        <f t="shared" si="7"/>
        <v>DefinitionsB18</v>
      </c>
      <c r="B99" s="125" t="s">
        <v>645</v>
      </c>
      <c r="C99" s="125" t="s">
        <v>735</v>
      </c>
      <c r="D99" s="244" t="s">
        <v>19340</v>
      </c>
      <c r="E99" s="244" t="s">
        <v>19586</v>
      </c>
      <c r="F99" s="244" t="s">
        <v>19992</v>
      </c>
      <c r="G99" s="244" t="s">
        <v>19587</v>
      </c>
      <c r="H99" s="244" t="s">
        <v>19588</v>
      </c>
      <c r="I99" s="244" t="s">
        <v>19589</v>
      </c>
    </row>
    <row r="100" spans="1:9" ht="13.8">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6.4">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1.4">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2.8">
      <c r="A111" s="125" t="str">
        <f t="shared" si="7"/>
        <v>DefinitionsC3</v>
      </c>
      <c r="B111" s="125" t="s">
        <v>645</v>
      </c>
      <c r="C111" s="125" t="s">
        <v>765</v>
      </c>
      <c r="D111" s="125" t="s">
        <v>766</v>
      </c>
      <c r="E111" s="238" t="s">
        <v>767</v>
      </c>
      <c r="F111" s="239" t="s">
        <v>768</v>
      </c>
      <c r="G111" s="125" t="s">
        <v>769</v>
      </c>
      <c r="H111" s="274" t="s">
        <v>770</v>
      </c>
      <c r="I111" s="125" t="s">
        <v>18540</v>
      </c>
    </row>
    <row r="112" spans="1:9" ht="55.2">
      <c r="A112" s="125" t="str">
        <f t="shared" si="7"/>
        <v>DefinitionsC4</v>
      </c>
      <c r="B112" s="125" t="s">
        <v>645</v>
      </c>
      <c r="C112" s="125" t="s">
        <v>771</v>
      </c>
      <c r="D112" s="125" t="s">
        <v>772</v>
      </c>
      <c r="E112" s="242" t="s">
        <v>773</v>
      </c>
      <c r="F112" s="239" t="s">
        <v>774</v>
      </c>
      <c r="G112" s="246" t="s">
        <v>775</v>
      </c>
      <c r="H112" s="274" t="s">
        <v>776</v>
      </c>
      <c r="I112" s="287" t="s">
        <v>18536</v>
      </c>
    </row>
    <row r="113" spans="1:9" ht="179.4">
      <c r="A113" s="125" t="str">
        <f t="shared" si="7"/>
        <v>DefinitionsC5</v>
      </c>
      <c r="B113" s="125" t="s">
        <v>645</v>
      </c>
      <c r="C113" s="125" t="s">
        <v>777</v>
      </c>
      <c r="D113" s="125" t="s">
        <v>778</v>
      </c>
      <c r="E113" s="238" t="s">
        <v>779</v>
      </c>
      <c r="F113" s="239" t="s">
        <v>780</v>
      </c>
      <c r="G113" s="125" t="s">
        <v>781</v>
      </c>
      <c r="H113" s="274" t="s">
        <v>782</v>
      </c>
      <c r="I113" s="125" t="s">
        <v>18541</v>
      </c>
    </row>
    <row r="114" spans="1:9" ht="110.4">
      <c r="A114" s="125" t="str">
        <f t="shared" si="7"/>
        <v>DefinitionsC6</v>
      </c>
      <c r="B114" s="125" t="s">
        <v>645</v>
      </c>
      <c r="C114" s="125" t="s">
        <v>783</v>
      </c>
      <c r="D114" s="125" t="s">
        <v>19345</v>
      </c>
      <c r="E114" s="238" t="s">
        <v>19377</v>
      </c>
      <c r="F114" s="239" t="s">
        <v>19930</v>
      </c>
      <c r="G114" s="125" t="s">
        <v>19378</v>
      </c>
      <c r="H114" s="274" t="s">
        <v>19379</v>
      </c>
      <c r="I114" s="125" t="s">
        <v>19380</v>
      </c>
    </row>
    <row r="115" spans="1:9" ht="151.80000000000001">
      <c r="A115" s="125" t="str">
        <f t="shared" si="7"/>
        <v>DefinitionsC7</v>
      </c>
      <c r="B115" s="125" t="s">
        <v>645</v>
      </c>
      <c r="C115" s="125" t="s">
        <v>789</v>
      </c>
      <c r="D115" s="125" t="s">
        <v>784</v>
      </c>
      <c r="E115" s="238" t="s">
        <v>785</v>
      </c>
      <c r="F115" s="239" t="s">
        <v>786</v>
      </c>
      <c r="G115" s="125" t="s">
        <v>787</v>
      </c>
      <c r="H115" s="274" t="s">
        <v>788</v>
      </c>
      <c r="I115" s="125" t="s">
        <v>18542</v>
      </c>
    </row>
    <row r="116" spans="1:9" ht="124.2">
      <c r="A116" s="125" t="str">
        <f t="shared" si="7"/>
        <v>DefinitionsC8</v>
      </c>
      <c r="B116" s="125" t="s">
        <v>645</v>
      </c>
      <c r="C116" s="125" t="s">
        <v>795</v>
      </c>
      <c r="D116" s="125" t="s">
        <v>790</v>
      </c>
      <c r="E116" s="238" t="s">
        <v>791</v>
      </c>
      <c r="F116" s="239" t="s">
        <v>792</v>
      </c>
      <c r="G116" s="125" t="s">
        <v>793</v>
      </c>
      <c r="H116" s="274" t="s">
        <v>794</v>
      </c>
      <c r="I116" s="125" t="s">
        <v>18545</v>
      </c>
    </row>
    <row r="117" spans="1:9" ht="110.4">
      <c r="A117" s="125" t="str">
        <f t="shared" si="7"/>
        <v>DefinitionsC9</v>
      </c>
      <c r="B117" s="125" t="s">
        <v>645</v>
      </c>
      <c r="C117" s="125" t="s">
        <v>801</v>
      </c>
      <c r="D117" s="345" t="s">
        <v>19348</v>
      </c>
      <c r="E117" s="242" t="s">
        <v>19389</v>
      </c>
      <c r="F117" s="372" t="s">
        <v>19390</v>
      </c>
      <c r="G117" s="373" t="s">
        <v>19391</v>
      </c>
      <c r="H117" s="274" t="s">
        <v>19392</v>
      </c>
      <c r="I117" s="125" t="s">
        <v>19393</v>
      </c>
    </row>
    <row r="118" spans="1:9" ht="96.6">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24.2">
      <c r="A119" s="125" t="str">
        <f t="shared" si="7"/>
        <v>DefinitionsC11</v>
      </c>
      <c r="B119" s="125" t="s">
        <v>645</v>
      </c>
      <c r="C119" s="125" t="s">
        <v>808</v>
      </c>
      <c r="D119" s="125" t="s">
        <v>796</v>
      </c>
      <c r="E119" s="238" t="s">
        <v>797</v>
      </c>
      <c r="F119" s="239" t="s">
        <v>798</v>
      </c>
      <c r="G119" s="125" t="s">
        <v>799</v>
      </c>
      <c r="H119" s="274" t="s">
        <v>800</v>
      </c>
      <c r="I119" s="125" t="s">
        <v>18544</v>
      </c>
    </row>
    <row r="120" spans="1:9" ht="55.2">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38">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07">
      <c r="A122" s="125" t="str">
        <f t="shared" si="7"/>
        <v>DefinitionsC14</v>
      </c>
      <c r="B122" s="125" t="s">
        <v>645</v>
      </c>
      <c r="C122" s="125" t="s">
        <v>821</v>
      </c>
      <c r="D122" s="125" t="s">
        <v>803</v>
      </c>
      <c r="E122" s="238" t="s">
        <v>804</v>
      </c>
      <c r="F122" s="239" t="s">
        <v>805</v>
      </c>
      <c r="G122" s="125" t="s">
        <v>806</v>
      </c>
      <c r="H122" s="274" t="s">
        <v>807</v>
      </c>
      <c r="I122" s="125" t="s">
        <v>18546</v>
      </c>
    </row>
    <row r="123" spans="1:9" ht="41.5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5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38">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10.4">
      <c r="A126" s="125" t="str">
        <f t="shared" si="7"/>
        <v>DefinitionsC18</v>
      </c>
      <c r="B126" s="125" t="s">
        <v>645</v>
      </c>
      <c r="C126" s="125" t="s">
        <v>835</v>
      </c>
      <c r="D126" s="345" t="s">
        <v>19347</v>
      </c>
      <c r="E126" s="242" t="s">
        <v>19385</v>
      </c>
      <c r="F126" s="372" t="s">
        <v>19934</v>
      </c>
      <c r="G126" s="373" t="s">
        <v>19386</v>
      </c>
      <c r="H126" s="274" t="s">
        <v>19387</v>
      </c>
      <c r="I126" s="125" t="s">
        <v>19388</v>
      </c>
    </row>
    <row r="127" spans="1:9" ht="179.4">
      <c r="A127" s="125" t="str">
        <f t="shared" si="7"/>
        <v>DefinitionsC19</v>
      </c>
      <c r="B127" s="125" t="s">
        <v>645</v>
      </c>
      <c r="C127" s="125" t="s">
        <v>841</v>
      </c>
      <c r="D127" s="125" t="s">
        <v>19352</v>
      </c>
      <c r="E127" s="242" t="s">
        <v>19353</v>
      </c>
      <c r="F127" s="372" t="s">
        <v>19354</v>
      </c>
      <c r="G127" s="373" t="s">
        <v>19355</v>
      </c>
      <c r="H127" s="274" t="s">
        <v>19356</v>
      </c>
      <c r="I127" s="125" t="s">
        <v>19357</v>
      </c>
    </row>
    <row r="128" spans="1:9" ht="69">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69">
      <c r="A130" s="125" t="str">
        <f t="shared" si="7"/>
        <v>DefinitionsC22</v>
      </c>
      <c r="B130" s="125" t="s">
        <v>645</v>
      </c>
      <c r="C130" s="125" t="s">
        <v>19341</v>
      </c>
      <c r="D130" s="125" t="s">
        <v>829</v>
      </c>
      <c r="E130" s="238" t="s">
        <v>830</v>
      </c>
      <c r="F130" s="239" t="s">
        <v>831</v>
      </c>
      <c r="G130" s="125" t="s">
        <v>832</v>
      </c>
      <c r="H130" s="274" t="s">
        <v>833</v>
      </c>
      <c r="I130" s="125" t="s">
        <v>18548</v>
      </c>
    </row>
    <row r="131" spans="1:9" ht="96.6">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62.2">
      <c r="A132" s="125" t="str">
        <f t="shared" si="7"/>
        <v>DefinitionsC24</v>
      </c>
      <c r="B132" s="125" t="s">
        <v>645</v>
      </c>
      <c r="C132" s="125" t="s">
        <v>19343</v>
      </c>
      <c r="D132" s="125" t="s">
        <v>836</v>
      </c>
      <c r="E132" s="238" t="s">
        <v>837</v>
      </c>
      <c r="F132" s="239" t="s">
        <v>838</v>
      </c>
      <c r="G132" s="125" t="s">
        <v>839</v>
      </c>
      <c r="H132" s="274" t="s">
        <v>840</v>
      </c>
      <c r="I132" s="125" t="s">
        <v>18550</v>
      </c>
    </row>
    <row r="133" spans="1:9" ht="220.8">
      <c r="A133" s="125" t="str">
        <f t="shared" si="7"/>
        <v>DefinitionsC25</v>
      </c>
      <c r="B133" s="125" t="s">
        <v>645</v>
      </c>
      <c r="C133" s="125" t="s">
        <v>19344</v>
      </c>
      <c r="D133" s="125" t="s">
        <v>842</v>
      </c>
      <c r="E133" s="238" t="s">
        <v>843</v>
      </c>
      <c r="F133" s="239" t="s">
        <v>844</v>
      </c>
      <c r="G133" s="246" t="s">
        <v>845</v>
      </c>
      <c r="H133" s="274" t="s">
        <v>846</v>
      </c>
      <c r="I133" s="125" t="s">
        <v>18551</v>
      </c>
    </row>
    <row r="134" spans="1:9" ht="124.2">
      <c r="A134" s="125" t="str">
        <f t="shared" si="7"/>
        <v>DefinitionsC26</v>
      </c>
      <c r="B134" s="125" t="s">
        <v>645</v>
      </c>
      <c r="C134" s="125" t="s">
        <v>19406</v>
      </c>
      <c r="D134" s="244" t="s">
        <v>848</v>
      </c>
      <c r="E134" s="245" t="s">
        <v>849</v>
      </c>
      <c r="F134" s="252" t="s">
        <v>850</v>
      </c>
      <c r="G134" s="253" t="s">
        <v>851</v>
      </c>
      <c r="H134" s="274" t="s">
        <v>852</v>
      </c>
      <c r="I134" s="125" t="s">
        <v>18552</v>
      </c>
    </row>
    <row r="135" spans="1:9" ht="82.8">
      <c r="A135" s="125" t="str">
        <f t="shared" si="7"/>
        <v>DefinitionsC27</v>
      </c>
      <c r="B135" s="125" t="s">
        <v>645</v>
      </c>
      <c r="C135" s="125" t="s">
        <v>19901</v>
      </c>
      <c r="D135" s="125" t="s">
        <v>854</v>
      </c>
      <c r="E135" s="238" t="s">
        <v>855</v>
      </c>
      <c r="F135" s="239" t="s">
        <v>856</v>
      </c>
      <c r="G135" s="125" t="s">
        <v>857</v>
      </c>
      <c r="H135" s="274" t="s">
        <v>858</v>
      </c>
      <c r="I135" s="125" t="s">
        <v>18553</v>
      </c>
    </row>
    <row r="136" spans="1:9" ht="27.6">
      <c r="A136" s="125" t="str">
        <f t="shared" si="7"/>
        <v>DeclarationD2</v>
      </c>
      <c r="B136" s="125" t="s">
        <v>859</v>
      </c>
      <c r="C136" s="125" t="s">
        <v>860</v>
      </c>
      <c r="D136" s="244" t="s">
        <v>20141</v>
      </c>
      <c r="E136" s="244" t="s">
        <v>861</v>
      </c>
      <c r="F136" s="251" t="s">
        <v>862</v>
      </c>
      <c r="G136" s="256" t="s">
        <v>863</v>
      </c>
      <c r="H136" s="274" t="s">
        <v>864</v>
      </c>
      <c r="I136" s="187" t="s">
        <v>18555</v>
      </c>
    </row>
    <row r="137" spans="1:9" ht="27.6">
      <c r="A137" s="125" t="str">
        <f t="shared" si="7"/>
        <v>DeclarationF3</v>
      </c>
      <c r="B137" s="125" t="s">
        <v>859</v>
      </c>
      <c r="C137" s="125" t="s">
        <v>865</v>
      </c>
      <c r="D137" s="125" t="s">
        <v>866</v>
      </c>
      <c r="E137" s="238" t="s">
        <v>867</v>
      </c>
      <c r="F137" s="239" t="s">
        <v>868</v>
      </c>
      <c r="G137" s="125" t="s">
        <v>869</v>
      </c>
      <c r="H137" s="274" t="s">
        <v>870</v>
      </c>
      <c r="I137" s="125" t="s">
        <v>18556</v>
      </c>
    </row>
    <row r="138" spans="1:9">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1.4">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6">
      <c r="A143" s="125" t="str">
        <f t="shared" si="7"/>
        <v>DeclarationB8</v>
      </c>
      <c r="B143" s="125" t="s">
        <v>859</v>
      </c>
      <c r="C143" s="125" t="s">
        <v>681</v>
      </c>
      <c r="D143" s="125" t="s">
        <v>896</v>
      </c>
      <c r="E143" s="238" t="s">
        <v>897</v>
      </c>
      <c r="F143" s="239" t="s">
        <v>898</v>
      </c>
      <c r="G143" s="125" t="s">
        <v>899</v>
      </c>
      <c r="H143" s="274" t="s">
        <v>900</v>
      </c>
      <c r="I143" s="125" t="s">
        <v>18561</v>
      </c>
    </row>
    <row r="144" spans="1:9" ht="15.6">
      <c r="A144" s="125" t="str">
        <f t="shared" si="7"/>
        <v>DeclarationB9</v>
      </c>
      <c r="B144" s="125" t="s">
        <v>859</v>
      </c>
      <c r="C144" s="125" t="s">
        <v>687</v>
      </c>
      <c r="D144" s="125" t="s">
        <v>901</v>
      </c>
      <c r="E144" s="238" t="s">
        <v>902</v>
      </c>
      <c r="F144" s="239" t="s">
        <v>903</v>
      </c>
      <c r="G144" s="125" t="s">
        <v>904</v>
      </c>
      <c r="H144" s="274" t="s">
        <v>905</v>
      </c>
      <c r="I144" s="125" t="s">
        <v>18562</v>
      </c>
    </row>
    <row r="145" spans="1:9">
      <c r="A145" s="125" t="str">
        <f t="shared" si="7"/>
        <v>DeclarationB10</v>
      </c>
      <c r="B145" s="125" t="s">
        <v>859</v>
      </c>
      <c r="C145" s="125" t="s">
        <v>692</v>
      </c>
      <c r="D145" s="125" t="s">
        <v>906</v>
      </c>
      <c r="E145" s="238" t="s">
        <v>907</v>
      </c>
      <c r="F145" s="239" t="s">
        <v>908</v>
      </c>
      <c r="G145" s="125" t="s">
        <v>909</v>
      </c>
      <c r="H145" s="274" t="s">
        <v>910</v>
      </c>
      <c r="I145" s="125" t="s">
        <v>18563</v>
      </c>
    </row>
    <row r="146" spans="1:9">
      <c r="A146" s="125" t="str">
        <f t="shared" si="7"/>
        <v>DeclarationB10A</v>
      </c>
      <c r="B146" s="125" t="s">
        <v>859</v>
      </c>
      <c r="C146" s="125" t="s">
        <v>911</v>
      </c>
      <c r="D146" s="125" t="s">
        <v>906</v>
      </c>
      <c r="E146" s="238" t="s">
        <v>907</v>
      </c>
      <c r="F146" s="239" t="s">
        <v>912</v>
      </c>
      <c r="G146" s="125" t="s">
        <v>909</v>
      </c>
      <c r="H146" s="274" t="s">
        <v>910</v>
      </c>
      <c r="I146" s="125" t="s">
        <v>18563</v>
      </c>
    </row>
    <row r="147" spans="1:9">
      <c r="A147" s="125" t="str">
        <f t="shared" si="7"/>
        <v>DeclarationB10C</v>
      </c>
      <c r="B147" s="125" t="s">
        <v>859</v>
      </c>
      <c r="C147" s="125" t="s">
        <v>913</v>
      </c>
      <c r="D147" s="125" t="s">
        <v>914</v>
      </c>
      <c r="E147" s="238" t="s">
        <v>915</v>
      </c>
      <c r="F147" s="239" t="s">
        <v>916</v>
      </c>
      <c r="G147" s="125" t="s">
        <v>917</v>
      </c>
      <c r="H147" s="274" t="s">
        <v>918</v>
      </c>
      <c r="I147" s="125" t="s">
        <v>18564</v>
      </c>
    </row>
    <row r="148" spans="1:9" ht="27.6">
      <c r="A148" s="125" t="str">
        <f t="shared" si="7"/>
        <v>DeclarationB10B</v>
      </c>
      <c r="B148" s="125" t="s">
        <v>859</v>
      </c>
      <c r="C148" s="125" t="s">
        <v>919</v>
      </c>
      <c r="D148" s="125" t="s">
        <v>920</v>
      </c>
      <c r="E148" s="238" t="s">
        <v>921</v>
      </c>
      <c r="F148" s="239" t="s">
        <v>922</v>
      </c>
      <c r="G148" s="125" t="s">
        <v>923</v>
      </c>
      <c r="H148" s="274" t="s">
        <v>924</v>
      </c>
      <c r="I148" s="125" t="s">
        <v>18565</v>
      </c>
    </row>
    <row r="149" spans="1:9" ht="27.6">
      <c r="A149" s="125" t="str">
        <f t="shared" si="7"/>
        <v>DeclarationD11</v>
      </c>
      <c r="B149" s="125" t="s">
        <v>859</v>
      </c>
      <c r="C149" s="125" t="s">
        <v>925</v>
      </c>
      <c r="D149" s="125" t="s">
        <v>926</v>
      </c>
      <c r="E149" s="238" t="s">
        <v>927</v>
      </c>
      <c r="F149" s="239" t="s">
        <v>928</v>
      </c>
      <c r="G149" s="125" t="s">
        <v>929</v>
      </c>
      <c r="H149" s="274" t="s">
        <v>930</v>
      </c>
      <c r="I149" s="125" t="s">
        <v>18566</v>
      </c>
    </row>
    <row r="150" spans="1:9" ht="41.4">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5.2">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c r="A152" s="125" t="str">
        <f t="shared" ref="A152:A215" si="11">B152&amp;C152</f>
        <v>DeclarationB14</v>
      </c>
      <c r="B152" s="125" t="s">
        <v>859</v>
      </c>
      <c r="C152" s="125" t="s">
        <v>18657</v>
      </c>
      <c r="H152" s="274"/>
      <c r="I152" s="125"/>
    </row>
    <row r="153" spans="1:9">
      <c r="A153" s="125" t="str">
        <f t="shared" si="11"/>
        <v>DeclarationB16</v>
      </c>
      <c r="B153" s="125" t="s">
        <v>859</v>
      </c>
      <c r="C153" s="125" t="s">
        <v>18643</v>
      </c>
      <c r="D153" s="125" t="s">
        <v>931</v>
      </c>
      <c r="E153" s="238" t="s">
        <v>932</v>
      </c>
      <c r="F153" s="239" t="s">
        <v>933</v>
      </c>
      <c r="G153" s="125" t="s">
        <v>934</v>
      </c>
      <c r="H153" s="274" t="s">
        <v>935</v>
      </c>
      <c r="I153" s="125" t="s">
        <v>18567</v>
      </c>
    </row>
    <row r="154" spans="1:9">
      <c r="A154" s="125" t="str">
        <f t="shared" si="11"/>
        <v>DeclarationB17</v>
      </c>
      <c r="B154" s="125" t="s">
        <v>859</v>
      </c>
      <c r="C154" s="125" t="s">
        <v>18644</v>
      </c>
      <c r="D154" s="125" t="s">
        <v>936</v>
      </c>
      <c r="E154" s="238" t="s">
        <v>937</v>
      </c>
      <c r="F154" s="239" t="s">
        <v>938</v>
      </c>
      <c r="G154" s="125" t="s">
        <v>939</v>
      </c>
      <c r="H154" s="274" t="s">
        <v>940</v>
      </c>
      <c r="I154" s="125" t="s">
        <v>18568</v>
      </c>
    </row>
    <row r="155" spans="1:9">
      <c r="A155" s="125" t="str">
        <f t="shared" si="11"/>
        <v>DeclarationB18</v>
      </c>
      <c r="B155" s="125" t="s">
        <v>859</v>
      </c>
      <c r="C155" s="125" t="s">
        <v>18645</v>
      </c>
      <c r="D155" s="125" t="s">
        <v>941</v>
      </c>
      <c r="E155" s="238" t="s">
        <v>942</v>
      </c>
      <c r="F155" s="239" t="s">
        <v>943</v>
      </c>
      <c r="G155" s="125" t="s">
        <v>944</v>
      </c>
      <c r="H155" s="274" t="s">
        <v>945</v>
      </c>
      <c r="I155" s="125" t="s">
        <v>18569</v>
      </c>
    </row>
    <row r="156" spans="1:9">
      <c r="A156" s="125" t="str">
        <f t="shared" si="11"/>
        <v>DeclarationB19</v>
      </c>
      <c r="B156" s="125" t="s">
        <v>859</v>
      </c>
      <c r="C156" s="125" t="s">
        <v>18646</v>
      </c>
      <c r="D156" s="125" t="s">
        <v>946</v>
      </c>
      <c r="E156" s="238" t="s">
        <v>947</v>
      </c>
      <c r="F156" s="239" t="s">
        <v>948</v>
      </c>
      <c r="G156" s="125" t="s">
        <v>949</v>
      </c>
      <c r="H156" s="274" t="s">
        <v>950</v>
      </c>
      <c r="I156" s="125" t="s">
        <v>18570</v>
      </c>
    </row>
    <row r="157" spans="1:9">
      <c r="A157" s="125" t="str">
        <f t="shared" si="11"/>
        <v>DeclarationB20</v>
      </c>
      <c r="B157" s="125" t="s">
        <v>859</v>
      </c>
      <c r="C157" s="125" t="s">
        <v>18647</v>
      </c>
      <c r="D157" s="125" t="s">
        <v>951</v>
      </c>
      <c r="E157" s="238" t="s">
        <v>952</v>
      </c>
      <c r="F157" s="239" t="s">
        <v>953</v>
      </c>
      <c r="G157" s="125" t="s">
        <v>954</v>
      </c>
      <c r="H157" s="274" t="s">
        <v>955</v>
      </c>
      <c r="I157" s="125" t="s">
        <v>18571</v>
      </c>
    </row>
    <row r="158" spans="1:9">
      <c r="A158" s="125" t="str">
        <f t="shared" si="11"/>
        <v>DeclarationB21</v>
      </c>
      <c r="B158" s="125" t="s">
        <v>859</v>
      </c>
      <c r="C158" s="125" t="s">
        <v>18648</v>
      </c>
      <c r="D158" s="125" t="s">
        <v>956</v>
      </c>
      <c r="E158" s="238" t="s">
        <v>957</v>
      </c>
      <c r="F158" s="239" t="s">
        <v>958</v>
      </c>
      <c r="G158" s="125" t="s">
        <v>959</v>
      </c>
      <c r="H158" s="274" t="s">
        <v>960</v>
      </c>
      <c r="I158" s="125" t="s">
        <v>18572</v>
      </c>
    </row>
    <row r="159" spans="1:9">
      <c r="A159" s="125" t="str">
        <f t="shared" si="11"/>
        <v>DeclarationB22</v>
      </c>
      <c r="B159" s="125" t="s">
        <v>859</v>
      </c>
      <c r="C159" s="125" t="s">
        <v>18649</v>
      </c>
      <c r="D159" s="125" t="s">
        <v>961</v>
      </c>
      <c r="E159" s="238" t="s">
        <v>962</v>
      </c>
      <c r="F159" s="239" t="s">
        <v>963</v>
      </c>
      <c r="G159" s="125" t="s">
        <v>964</v>
      </c>
      <c r="H159" s="274" t="s">
        <v>965</v>
      </c>
      <c r="I159" s="125" t="s">
        <v>18573</v>
      </c>
    </row>
    <row r="160" spans="1:9">
      <c r="A160" s="125" t="str">
        <f t="shared" si="11"/>
        <v>DeclarationB23</v>
      </c>
      <c r="B160" s="125" t="s">
        <v>859</v>
      </c>
      <c r="C160" s="125" t="s">
        <v>18650</v>
      </c>
      <c r="D160" s="125" t="s">
        <v>966</v>
      </c>
      <c r="E160" s="238" t="s">
        <v>967</v>
      </c>
      <c r="F160" s="239" t="s">
        <v>968</v>
      </c>
      <c r="G160" s="125" t="s">
        <v>969</v>
      </c>
      <c r="H160" s="274" t="s">
        <v>970</v>
      </c>
      <c r="I160" s="125" t="s">
        <v>18574</v>
      </c>
    </row>
    <row r="161" spans="1:9">
      <c r="A161" s="125" t="str">
        <f t="shared" si="11"/>
        <v>DeclarationB24</v>
      </c>
      <c r="B161" s="125" t="s">
        <v>859</v>
      </c>
      <c r="C161" s="125" t="s">
        <v>18651</v>
      </c>
      <c r="D161" s="125" t="s">
        <v>971</v>
      </c>
      <c r="E161" s="238" t="s">
        <v>972</v>
      </c>
      <c r="F161" s="239" t="s">
        <v>973</v>
      </c>
      <c r="G161" s="125" t="s">
        <v>974</v>
      </c>
      <c r="H161" s="274" t="s">
        <v>975</v>
      </c>
      <c r="I161" s="125" t="s">
        <v>18575</v>
      </c>
    </row>
    <row r="162" spans="1:9">
      <c r="A162" s="125" t="str">
        <f t="shared" si="11"/>
        <v>DeclarationB25</v>
      </c>
      <c r="B162" s="125" t="s">
        <v>859</v>
      </c>
      <c r="C162" s="125" t="s">
        <v>18652</v>
      </c>
      <c r="D162" s="125" t="s">
        <v>976</v>
      </c>
      <c r="E162" s="238" t="s">
        <v>977</v>
      </c>
      <c r="F162" s="239" t="s">
        <v>978</v>
      </c>
      <c r="G162" s="125" t="s">
        <v>979</v>
      </c>
      <c r="H162" s="274" t="s">
        <v>980</v>
      </c>
      <c r="I162" s="125" t="s">
        <v>18576</v>
      </c>
    </row>
    <row r="163" spans="1:9">
      <c r="A163" s="125" t="str">
        <f t="shared" si="11"/>
        <v>DeclarationB26</v>
      </c>
      <c r="B163" s="125" t="s">
        <v>859</v>
      </c>
      <c r="C163" s="125" t="s">
        <v>18653</v>
      </c>
      <c r="D163" s="125" t="s">
        <v>981</v>
      </c>
      <c r="E163" s="238" t="s">
        <v>982</v>
      </c>
      <c r="F163" s="239" t="s">
        <v>983</v>
      </c>
      <c r="G163" s="125" t="s">
        <v>984</v>
      </c>
      <c r="H163" s="274" t="s">
        <v>985</v>
      </c>
      <c r="I163" s="125" t="s">
        <v>18577</v>
      </c>
    </row>
    <row r="164" spans="1:9" ht="27.6">
      <c r="A164" s="125" t="str">
        <f t="shared" si="11"/>
        <v>DeclarationB28</v>
      </c>
      <c r="B164" s="125" t="s">
        <v>859</v>
      </c>
      <c r="C164" s="125" t="s">
        <v>18654</v>
      </c>
      <c r="D164" s="125" t="s">
        <v>986</v>
      </c>
      <c r="E164" s="238" t="s">
        <v>987</v>
      </c>
      <c r="F164" s="239" t="s">
        <v>988</v>
      </c>
      <c r="G164" s="125" t="s">
        <v>989</v>
      </c>
      <c r="H164" s="274" t="s">
        <v>990</v>
      </c>
      <c r="I164" s="125" t="s">
        <v>18578</v>
      </c>
    </row>
    <row r="165" spans="1:9" ht="4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7.6">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69">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8">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8">
      <c r="A169" s="125" t="str">
        <f t="shared" si="11"/>
        <v>DeclarationB77</v>
      </c>
      <c r="B169" s="125" t="s">
        <v>859</v>
      </c>
      <c r="C169" s="125" t="s">
        <v>18663</v>
      </c>
      <c r="D169" s="125" t="s">
        <v>991</v>
      </c>
      <c r="E169" s="238" t="s">
        <v>992</v>
      </c>
      <c r="F169" s="269" t="s">
        <v>993</v>
      </c>
      <c r="G169" s="125" t="s">
        <v>994</v>
      </c>
      <c r="H169" s="274" t="s">
        <v>995</v>
      </c>
      <c r="I169" s="125" t="s">
        <v>18638</v>
      </c>
    </row>
    <row r="170" spans="1:9" ht="43.2">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5.2">
      <c r="A171" s="125" t="str">
        <f t="shared" si="11"/>
        <v>DeclarationB101</v>
      </c>
      <c r="B171" s="125" t="s">
        <v>859</v>
      </c>
      <c r="C171" s="125" t="s">
        <v>18665</v>
      </c>
      <c r="D171" s="125" t="s">
        <v>996</v>
      </c>
      <c r="E171" s="242" t="s">
        <v>997</v>
      </c>
      <c r="F171" s="239" t="s">
        <v>998</v>
      </c>
      <c r="G171" s="125" t="s">
        <v>999</v>
      </c>
      <c r="H171" s="274" t="s">
        <v>1000</v>
      </c>
      <c r="I171" s="125" t="s">
        <v>18639</v>
      </c>
    </row>
    <row r="172" spans="1:9">
      <c r="A172" s="125" t="str">
        <f t="shared" si="11"/>
        <v>DeclarationB113</v>
      </c>
      <c r="B172" s="125" t="s">
        <v>859</v>
      </c>
      <c r="C172" s="125" t="s">
        <v>18666</v>
      </c>
      <c r="D172" s="125" t="s">
        <v>1001</v>
      </c>
      <c r="E172" s="238" t="s">
        <v>1002</v>
      </c>
      <c r="F172" s="239" t="s">
        <v>1003</v>
      </c>
      <c r="G172" s="125" t="s">
        <v>1004</v>
      </c>
      <c r="H172" s="274" t="s">
        <v>1005</v>
      </c>
      <c r="I172" s="125" t="s">
        <v>18587</v>
      </c>
    </row>
    <row r="173" spans="1:9" ht="27.6">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5.2">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2.8">
      <c r="A175" s="125" t="str">
        <f t="shared" si="11"/>
        <v>Declaration</v>
      </c>
      <c r="B175" s="125" t="s">
        <v>859</v>
      </c>
      <c r="D175" s="125" t="s">
        <v>1014</v>
      </c>
      <c r="E175" s="238" t="s">
        <v>1015</v>
      </c>
      <c r="F175" s="258" t="s">
        <v>1016</v>
      </c>
      <c r="G175" s="125" t="s">
        <v>1017</v>
      </c>
      <c r="H175" s="274" t="s">
        <v>1018</v>
      </c>
      <c r="I175" s="125"/>
    </row>
    <row r="176" spans="1:9" ht="69">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27.6">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1.4">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1.4">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7.6">
      <c r="A180" s="125" t="str">
        <f t="shared" si="11"/>
        <v>DeclarationB137</v>
      </c>
      <c r="B180" s="125" t="s">
        <v>859</v>
      </c>
      <c r="C180" s="125" t="s">
        <v>18673</v>
      </c>
      <c r="D180" s="125" t="s">
        <v>1027</v>
      </c>
      <c r="E180" s="238" t="s">
        <v>1028</v>
      </c>
      <c r="F180" s="239" t="s">
        <v>1029</v>
      </c>
      <c r="G180" s="125" t="s">
        <v>1030</v>
      </c>
      <c r="H180" s="280" t="s">
        <v>1031</v>
      </c>
      <c r="I180" s="125" t="s">
        <v>18580</v>
      </c>
    </row>
    <row r="181" spans="1:9">
      <c r="A181" s="125" t="str">
        <f t="shared" si="11"/>
        <v>DeclarationD29</v>
      </c>
      <c r="B181" s="125" t="s">
        <v>859</v>
      </c>
      <c r="C181" s="125" t="s">
        <v>18658</v>
      </c>
      <c r="D181" s="125" t="s">
        <v>1032</v>
      </c>
      <c r="E181" s="238" t="s">
        <v>1033</v>
      </c>
      <c r="F181" s="239" t="s">
        <v>1033</v>
      </c>
      <c r="G181" s="125" t="s">
        <v>1034</v>
      </c>
      <c r="H181" s="274" t="s">
        <v>1035</v>
      </c>
      <c r="I181" s="125" t="s">
        <v>18588</v>
      </c>
    </row>
    <row r="182" spans="1:9">
      <c r="A182" s="125" t="str">
        <f t="shared" si="11"/>
        <v>DeclarationB114</v>
      </c>
      <c r="B182" s="125" t="s">
        <v>859</v>
      </c>
      <c r="C182" s="125" t="s">
        <v>18689</v>
      </c>
      <c r="D182" s="125" t="s">
        <v>1036</v>
      </c>
      <c r="E182" s="238" t="s">
        <v>1037</v>
      </c>
      <c r="F182" s="239" t="s">
        <v>1038</v>
      </c>
      <c r="G182" s="125" t="s">
        <v>1039</v>
      </c>
      <c r="H182" s="274" t="s">
        <v>1036</v>
      </c>
      <c r="I182" s="125" t="s">
        <v>18589</v>
      </c>
    </row>
    <row r="183" spans="1:9">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6">
      <c r="A184" s="125" t="str">
        <f t="shared" si="11"/>
        <v>Smelter Look-upA1</v>
      </c>
      <c r="B184" s="125" t="s">
        <v>1056</v>
      </c>
      <c r="C184" s="125" t="s">
        <v>358</v>
      </c>
      <c r="D184" s="125" t="s">
        <v>1057</v>
      </c>
      <c r="E184" s="238" t="s">
        <v>1058</v>
      </c>
      <c r="F184" s="269" t="s">
        <v>1059</v>
      </c>
      <c r="G184" s="125" t="s">
        <v>1060</v>
      </c>
      <c r="H184" s="274" t="s">
        <v>1061</v>
      </c>
      <c r="I184" s="125" t="s">
        <v>18594</v>
      </c>
    </row>
    <row r="185" spans="1:9" ht="27.6">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7.6">
      <c r="A186" s="125" t="str">
        <f t="shared" si="11"/>
        <v>Smelter Look-upB4</v>
      </c>
      <c r="B186" s="125" t="s">
        <v>1056</v>
      </c>
      <c r="C186" s="125" t="s">
        <v>657</v>
      </c>
      <c r="D186" s="125" t="s">
        <v>1067</v>
      </c>
      <c r="E186" s="272" t="s">
        <v>1068</v>
      </c>
      <c r="F186" s="269" t="s">
        <v>1069</v>
      </c>
      <c r="G186" s="125" t="s">
        <v>1070</v>
      </c>
      <c r="H186" s="274" t="s">
        <v>1071</v>
      </c>
      <c r="I186" s="187" t="s">
        <v>18596</v>
      </c>
    </row>
    <row r="187" spans="1:9" ht="27.6">
      <c r="A187" s="125" t="str">
        <f t="shared" si="11"/>
        <v>Smelter Look-up</v>
      </c>
      <c r="B187" s="125" t="s">
        <v>1056</v>
      </c>
      <c r="D187" s="125" t="s">
        <v>1072</v>
      </c>
      <c r="E187" s="379"/>
      <c r="F187" s="239" t="s">
        <v>1073</v>
      </c>
      <c r="G187" s="125" t="s">
        <v>1074</v>
      </c>
      <c r="H187" s="274" t="s">
        <v>1075</v>
      </c>
      <c r="I187" s="187" t="s">
        <v>18597</v>
      </c>
    </row>
    <row r="188" spans="1:9" ht="27.6">
      <c r="A188" s="125" t="str">
        <f t="shared" si="11"/>
        <v>Smelter Look-upC4</v>
      </c>
      <c r="B188" s="125" t="s">
        <v>1056</v>
      </c>
      <c r="C188" s="125" t="s">
        <v>771</v>
      </c>
      <c r="D188" s="125" t="s">
        <v>1076</v>
      </c>
      <c r="E188" s="259" t="s">
        <v>1077</v>
      </c>
      <c r="F188" s="239" t="s">
        <v>1078</v>
      </c>
      <c r="G188" s="125" t="s">
        <v>1079</v>
      </c>
      <c r="H188" s="274" t="s">
        <v>1080</v>
      </c>
      <c r="I188" s="187" t="s">
        <v>18598</v>
      </c>
    </row>
    <row r="189" spans="1:9" ht="27.6">
      <c r="A189" s="125" t="str">
        <f t="shared" si="11"/>
        <v>Smelter Look-upD4</v>
      </c>
      <c r="B189" s="125" t="s">
        <v>1056</v>
      </c>
      <c r="C189" s="125" t="s">
        <v>1081</v>
      </c>
      <c r="D189" s="125" t="s">
        <v>1082</v>
      </c>
      <c r="E189" s="259"/>
      <c r="F189" s="239" t="s">
        <v>1083</v>
      </c>
      <c r="G189" s="125" t="s">
        <v>1084</v>
      </c>
      <c r="H189" s="274" t="s">
        <v>1085</v>
      </c>
      <c r="I189" s="187" t="s">
        <v>18599</v>
      </c>
    </row>
    <row r="190" spans="1:9" ht="27.6">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7.6">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7.6">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7.6">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7.6">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c r="A197" s="125" t="str">
        <f t="shared" si="11"/>
        <v>Smelter ListC4</v>
      </c>
      <c r="B197" s="125" t="s">
        <v>1115</v>
      </c>
      <c r="C197" s="125" t="s">
        <v>771</v>
      </c>
      <c r="D197" s="125" t="s">
        <v>1067</v>
      </c>
      <c r="E197" s="272" t="s">
        <v>1068</v>
      </c>
      <c r="F197" s="269" t="s">
        <v>1069</v>
      </c>
      <c r="G197" s="125" t="s">
        <v>1070</v>
      </c>
      <c r="H197" s="274" t="s">
        <v>1071</v>
      </c>
      <c r="I197" s="187" t="s">
        <v>18596</v>
      </c>
    </row>
    <row r="198" spans="1:9" ht="26.4">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6">
      <c r="A199" s="125" t="str">
        <f t="shared" si="11"/>
        <v>Smelter ListE4</v>
      </c>
      <c r="B199" s="125" t="s">
        <v>1115</v>
      </c>
      <c r="C199" s="125" t="s">
        <v>1086</v>
      </c>
      <c r="D199" s="125" t="s">
        <v>1125</v>
      </c>
      <c r="E199" s="238" t="s">
        <v>1126</v>
      </c>
      <c r="F199" s="239" t="s">
        <v>1127</v>
      </c>
      <c r="G199" s="125" t="s">
        <v>1128</v>
      </c>
      <c r="H199" s="274" t="s">
        <v>1129</v>
      </c>
      <c r="I199" s="187" t="s">
        <v>18606</v>
      </c>
    </row>
    <row r="200" spans="1:9">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c r="A205" s="125" t="str">
        <f t="shared" si="11"/>
        <v>Smelter ListM4</v>
      </c>
      <c r="B205" s="125" t="s">
        <v>1115</v>
      </c>
      <c r="C205" s="125" t="s">
        <v>1143</v>
      </c>
      <c r="D205" s="125" t="s">
        <v>1144</v>
      </c>
      <c r="E205" s="238" t="s">
        <v>1145</v>
      </c>
      <c r="F205" s="239" t="s">
        <v>1146</v>
      </c>
      <c r="G205" s="125" t="s">
        <v>1147</v>
      </c>
      <c r="H205" s="274" t="s">
        <v>1148</v>
      </c>
      <c r="I205" s="187" t="s">
        <v>18609</v>
      </c>
    </row>
    <row r="206" spans="1:9" ht="28.8">
      <c r="A206" s="125" t="str">
        <f t="shared" si="11"/>
        <v>Smelter ListN4</v>
      </c>
      <c r="B206" s="125" t="s">
        <v>1115</v>
      </c>
      <c r="C206" s="125" t="s">
        <v>1149</v>
      </c>
      <c r="D206" s="125" t="s">
        <v>1150</v>
      </c>
      <c r="E206" s="238" t="s">
        <v>1151</v>
      </c>
      <c r="F206" s="239" t="s">
        <v>1152</v>
      </c>
      <c r="G206" s="125" t="s">
        <v>1153</v>
      </c>
      <c r="H206" s="274" t="s">
        <v>1154</v>
      </c>
      <c r="I206" s="125" t="s">
        <v>18610</v>
      </c>
    </row>
    <row r="207" spans="1:9" ht="28.8">
      <c r="A207" s="125" t="str">
        <f t="shared" si="11"/>
        <v>Smelter ListO4</v>
      </c>
      <c r="B207" s="125" t="s">
        <v>1115</v>
      </c>
      <c r="C207" s="125" t="s">
        <v>1155</v>
      </c>
      <c r="D207" s="125" t="s">
        <v>1156</v>
      </c>
      <c r="E207" s="238" t="s">
        <v>1157</v>
      </c>
      <c r="F207" s="239" t="s">
        <v>1158</v>
      </c>
      <c r="G207" s="125" t="s">
        <v>1159</v>
      </c>
      <c r="H207" s="274" t="s">
        <v>1160</v>
      </c>
      <c r="I207" s="125" t="s">
        <v>18611</v>
      </c>
    </row>
    <row r="208" spans="1:9" ht="27.6">
      <c r="A208" s="125" t="str">
        <f t="shared" si="11"/>
        <v>Smelter ListP4</v>
      </c>
      <c r="B208" s="125" t="s">
        <v>1115</v>
      </c>
      <c r="C208" s="125" t="s">
        <v>1161</v>
      </c>
      <c r="D208" s="125" t="s">
        <v>1162</v>
      </c>
      <c r="E208" s="238" t="s">
        <v>1163</v>
      </c>
      <c r="F208" s="239" t="s">
        <v>1164</v>
      </c>
      <c r="G208" s="125" t="s">
        <v>1165</v>
      </c>
      <c r="H208" s="274" t="s">
        <v>1166</v>
      </c>
      <c r="I208" s="125" t="s">
        <v>18612</v>
      </c>
    </row>
    <row r="209" spans="1:9">
      <c r="A209" s="125" t="str">
        <f t="shared" si="11"/>
        <v>Smelter ListQ4</v>
      </c>
      <c r="B209" s="125" t="s">
        <v>1115</v>
      </c>
      <c r="C209" s="125" t="s">
        <v>1167</v>
      </c>
      <c r="D209" s="125" t="s">
        <v>1040</v>
      </c>
      <c r="E209" s="238" t="s">
        <v>1041</v>
      </c>
      <c r="F209" s="239" t="s">
        <v>1042</v>
      </c>
      <c r="G209" s="125" t="s">
        <v>1043</v>
      </c>
      <c r="H209" s="274" t="s">
        <v>1044</v>
      </c>
      <c r="I209" s="125" t="s">
        <v>18590</v>
      </c>
    </row>
    <row r="210" spans="1:9" ht="27.6">
      <c r="A210" s="125" t="str">
        <f t="shared" si="11"/>
        <v>Smelter ListJ2</v>
      </c>
      <c r="B210" s="125" t="s">
        <v>1115</v>
      </c>
      <c r="C210" s="125" t="s">
        <v>1168</v>
      </c>
      <c r="D210" s="125" t="s">
        <v>1169</v>
      </c>
      <c r="E210" s="238" t="s">
        <v>1170</v>
      </c>
      <c r="F210" s="239" t="s">
        <v>1171</v>
      </c>
      <c r="G210" s="125" t="s">
        <v>1172</v>
      </c>
      <c r="H210" s="274" t="s">
        <v>1173</v>
      </c>
      <c r="I210" s="125" t="s">
        <v>18613</v>
      </c>
    </row>
    <row r="211" spans="1:9" ht="26.4">
      <c r="A211" s="125" t="str">
        <f t="shared" si="11"/>
        <v>Smelter ListB2</v>
      </c>
      <c r="B211" s="125" t="s">
        <v>1115</v>
      </c>
      <c r="C211" s="125" t="s">
        <v>646</v>
      </c>
      <c r="D211" s="261" t="s">
        <v>1174</v>
      </c>
      <c r="E211" s="238" t="s">
        <v>1175</v>
      </c>
      <c r="F211" s="239" t="s">
        <v>1176</v>
      </c>
      <c r="G211" s="261" t="s">
        <v>1177</v>
      </c>
      <c r="H211" s="274" t="s">
        <v>1178</v>
      </c>
      <c r="I211" s="125" t="s">
        <v>18614</v>
      </c>
    </row>
    <row r="212" spans="1:9" ht="409.6">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c r="A214" s="125" t="str">
        <f t="shared" si="11"/>
        <v>Smelter ListG4</v>
      </c>
      <c r="B214" s="125" t="s">
        <v>1115</v>
      </c>
      <c r="C214" s="125" t="s">
        <v>1098</v>
      </c>
      <c r="D214" s="125" t="s">
        <v>1093</v>
      </c>
      <c r="E214" s="238" t="s">
        <v>1094</v>
      </c>
      <c r="F214" s="239" t="s">
        <v>1095</v>
      </c>
      <c r="G214" s="125" t="s">
        <v>1187</v>
      </c>
      <c r="H214" s="274" t="s">
        <v>1097</v>
      </c>
      <c r="I214" s="125" t="s">
        <v>18601</v>
      </c>
    </row>
    <row r="215" spans="1:9">
      <c r="A215" s="125" t="str">
        <f t="shared" si="11"/>
        <v>Smelter ListAH5</v>
      </c>
      <c r="B215" s="125" t="s">
        <v>1115</v>
      </c>
      <c r="C215" s="125" t="s">
        <v>1188</v>
      </c>
      <c r="D215" s="125" t="s">
        <v>25</v>
      </c>
      <c r="E215" s="238" t="s">
        <v>1045</v>
      </c>
      <c r="F215" s="239" t="s">
        <v>1046</v>
      </c>
      <c r="G215" s="125" t="s">
        <v>1047</v>
      </c>
      <c r="H215" s="274" t="s">
        <v>1048</v>
      </c>
      <c r="I215" s="125" t="s">
        <v>18591</v>
      </c>
    </row>
    <row r="216" spans="1:9">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c r="A217" s="125" t="str">
        <f t="shared" si="12"/>
        <v>Smelter ListAH7</v>
      </c>
      <c r="B217" s="125" t="s">
        <v>1115</v>
      </c>
      <c r="C217" s="125" t="s">
        <v>1190</v>
      </c>
      <c r="D217" s="125" t="s">
        <v>26</v>
      </c>
      <c r="E217" s="238" t="s">
        <v>1052</v>
      </c>
      <c r="F217" s="239" t="s">
        <v>1053</v>
      </c>
      <c r="G217" s="125" t="s">
        <v>1054</v>
      </c>
      <c r="H217" s="274" t="s">
        <v>1055</v>
      </c>
      <c r="I217" s="125" t="s">
        <v>18593</v>
      </c>
    </row>
    <row r="218" spans="1:9" ht="41.4">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7.6">
      <c r="A229" s="125" t="str">
        <f t="shared" si="12"/>
        <v>CheckerJ4</v>
      </c>
      <c r="B229" s="125" t="s">
        <v>1191</v>
      </c>
      <c r="C229" s="125" t="s">
        <v>1130</v>
      </c>
      <c r="D229" s="125" t="s">
        <v>1239</v>
      </c>
      <c r="E229" s="238" t="s">
        <v>1240</v>
      </c>
      <c r="F229" s="239" t="s">
        <v>1241</v>
      </c>
      <c r="G229" s="125" t="s">
        <v>1242</v>
      </c>
      <c r="H229" s="274" t="s">
        <v>1243</v>
      </c>
      <c r="I229" s="125" t="s">
        <v>18625</v>
      </c>
    </row>
    <row r="230" spans="1:9" ht="27.6">
      <c r="A230" s="125" t="str">
        <f t="shared" si="12"/>
        <v>CheckerJ5</v>
      </c>
      <c r="B230" s="125" t="s">
        <v>1191</v>
      </c>
      <c r="C230" s="125" t="s">
        <v>1244</v>
      </c>
      <c r="D230" s="125" t="s">
        <v>1245</v>
      </c>
      <c r="E230" s="238" t="s">
        <v>1246</v>
      </c>
      <c r="F230" s="239" t="s">
        <v>1247</v>
      </c>
      <c r="G230" s="125" t="s">
        <v>1248</v>
      </c>
      <c r="H230" s="274" t="s">
        <v>1249</v>
      </c>
      <c r="I230" s="125" t="s">
        <v>18626</v>
      </c>
    </row>
    <row r="231" spans="1:9" ht="27.6">
      <c r="A231" s="125" t="str">
        <f t="shared" si="12"/>
        <v>CheckerJ6</v>
      </c>
      <c r="B231" s="125" t="s">
        <v>1191</v>
      </c>
      <c r="C231" s="125" t="s">
        <v>1250</v>
      </c>
      <c r="D231" s="125" t="s">
        <v>1251</v>
      </c>
      <c r="E231" s="238" t="s">
        <v>1252</v>
      </c>
      <c r="F231" s="239" t="s">
        <v>1253</v>
      </c>
      <c r="G231" s="125" t="s">
        <v>1254</v>
      </c>
      <c r="H231" s="274" t="s">
        <v>1255</v>
      </c>
      <c r="I231" s="125" t="s">
        <v>18627</v>
      </c>
    </row>
    <row r="232" spans="1:9" ht="27.6">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7.6">
      <c r="A234" s="125" t="str">
        <f t="shared" si="12"/>
        <v>CheckerJ9</v>
      </c>
      <c r="B234" s="125" t="s">
        <v>1191</v>
      </c>
      <c r="C234" s="125" t="s">
        <v>1262</v>
      </c>
      <c r="D234" s="125" t="s">
        <v>18959</v>
      </c>
      <c r="E234" s="238" t="s">
        <v>19625</v>
      </c>
      <c r="F234" s="239" t="s">
        <v>19691</v>
      </c>
      <c r="G234" s="125" t="s">
        <v>1257</v>
      </c>
      <c r="H234" s="274" t="s">
        <v>1258</v>
      </c>
      <c r="I234" s="125" t="s">
        <v>18628</v>
      </c>
    </row>
    <row r="235" spans="1:9" ht="28.8">
      <c r="A235" s="125" t="str">
        <f t="shared" si="12"/>
        <v>CheckerJ10</v>
      </c>
      <c r="B235" s="125" t="s">
        <v>1191</v>
      </c>
      <c r="C235" s="125" t="s">
        <v>1265</v>
      </c>
      <c r="D235" s="125" t="s">
        <v>19074</v>
      </c>
      <c r="E235" s="238" t="s">
        <v>19626</v>
      </c>
      <c r="F235" s="239" t="s">
        <v>19692</v>
      </c>
      <c r="G235" s="125" t="s">
        <v>1260</v>
      </c>
      <c r="H235" s="274" t="s">
        <v>1261</v>
      </c>
      <c r="I235" s="125" t="s">
        <v>18629</v>
      </c>
    </row>
    <row r="236" spans="1:9" ht="27.6">
      <c r="A236" s="125" t="str">
        <f t="shared" si="12"/>
        <v>CheckerJ11</v>
      </c>
      <c r="B236" s="125" t="s">
        <v>1191</v>
      </c>
      <c r="C236" s="125" t="s">
        <v>1268</v>
      </c>
      <c r="D236" s="125" t="s">
        <v>18960</v>
      </c>
      <c r="E236" s="238" t="s">
        <v>19627</v>
      </c>
      <c r="F236" s="239" t="s">
        <v>19693</v>
      </c>
      <c r="G236" s="125" t="s">
        <v>1263</v>
      </c>
      <c r="H236" s="274" t="s">
        <v>1264</v>
      </c>
      <c r="I236" s="125" t="s">
        <v>18630</v>
      </c>
    </row>
    <row r="237" spans="1:9" ht="41.4">
      <c r="A237" s="125" t="str">
        <f t="shared" si="12"/>
        <v>CheckerJ12</v>
      </c>
      <c r="B237" s="125" t="s">
        <v>1191</v>
      </c>
      <c r="C237" s="125" t="s">
        <v>1271</v>
      </c>
      <c r="D237" s="125" t="s">
        <v>18961</v>
      </c>
      <c r="E237" s="238" t="s">
        <v>19628</v>
      </c>
      <c r="F237" s="239" t="s">
        <v>19694</v>
      </c>
      <c r="G237" s="249" t="s">
        <v>1266</v>
      </c>
      <c r="H237" s="274" t="s">
        <v>1267</v>
      </c>
      <c r="I237" s="125" t="s">
        <v>18631</v>
      </c>
    </row>
    <row r="238" spans="1:9" ht="41.4">
      <c r="A238" s="125" t="str">
        <f t="shared" si="12"/>
        <v>CheckerJ13</v>
      </c>
      <c r="B238" s="125" t="s">
        <v>1191</v>
      </c>
      <c r="C238" s="125" t="s">
        <v>1272</v>
      </c>
      <c r="D238" s="125" t="s">
        <v>18962</v>
      </c>
      <c r="E238" s="238" t="s">
        <v>19630</v>
      </c>
      <c r="F238" s="239" t="s">
        <v>19695</v>
      </c>
      <c r="G238" s="249" t="s">
        <v>1269</v>
      </c>
      <c r="H238" s="274" t="s">
        <v>1270</v>
      </c>
      <c r="I238" s="125" t="s">
        <v>18632</v>
      </c>
    </row>
    <row r="239" spans="1:9" ht="27.6">
      <c r="A239" s="125" t="str">
        <f t="shared" si="12"/>
        <v>CheckerJ15</v>
      </c>
      <c r="B239" s="125" t="s">
        <v>1191</v>
      </c>
      <c r="C239" s="125" t="s">
        <v>1275</v>
      </c>
      <c r="D239" s="125" t="s">
        <v>18963</v>
      </c>
      <c r="E239" s="238" t="s">
        <v>19629</v>
      </c>
      <c r="F239" s="239" t="s">
        <v>19696</v>
      </c>
      <c r="G239" s="125" t="s">
        <v>1273</v>
      </c>
      <c r="H239" s="274" t="s">
        <v>1274</v>
      </c>
      <c r="I239" s="125" t="s">
        <v>18633</v>
      </c>
    </row>
    <row r="240" spans="1:9" ht="41.4">
      <c r="A240" s="125" t="str">
        <f t="shared" si="12"/>
        <v>CheckerJ17</v>
      </c>
      <c r="B240" s="125" t="s">
        <v>1191</v>
      </c>
      <c r="C240" s="125" t="s">
        <v>1276</v>
      </c>
      <c r="D240" s="244" t="s">
        <v>18964</v>
      </c>
      <c r="E240" s="245" t="s">
        <v>19631</v>
      </c>
      <c r="F240" s="251" t="s">
        <v>19947</v>
      </c>
      <c r="G240" s="249" t="s">
        <v>19714</v>
      </c>
      <c r="H240" s="274" t="s">
        <v>19768</v>
      </c>
      <c r="I240" s="125" t="s">
        <v>19822</v>
      </c>
    </row>
    <row r="241" spans="1:9" ht="41.4">
      <c r="A241" s="125" t="str">
        <f t="shared" si="12"/>
        <v>CheckerJ18</v>
      </c>
      <c r="B241" s="125" t="s">
        <v>1191</v>
      </c>
      <c r="C241" s="125" t="s">
        <v>1277</v>
      </c>
      <c r="D241" s="244" t="s">
        <v>18968</v>
      </c>
      <c r="E241" s="245" t="s">
        <v>19632</v>
      </c>
      <c r="F241" s="251" t="s">
        <v>19948</v>
      </c>
      <c r="G241" s="250" t="s">
        <v>19715</v>
      </c>
      <c r="H241" s="274" t="s">
        <v>19769</v>
      </c>
      <c r="I241" s="125" t="s">
        <v>19823</v>
      </c>
    </row>
    <row r="242" spans="1:9" ht="41.4">
      <c r="A242" s="125" t="str">
        <f t="shared" si="12"/>
        <v>CheckerJ19</v>
      </c>
      <c r="B242" s="125" t="s">
        <v>1191</v>
      </c>
      <c r="C242" s="125" t="s">
        <v>18967</v>
      </c>
      <c r="D242" s="244" t="s">
        <v>18969</v>
      </c>
      <c r="E242" s="245" t="s">
        <v>19633</v>
      </c>
      <c r="F242" s="251" t="s">
        <v>19949</v>
      </c>
      <c r="G242" s="95" t="s">
        <v>19716</v>
      </c>
      <c r="H242" s="274" t="s">
        <v>19770</v>
      </c>
      <c r="I242" s="125" t="s">
        <v>19824</v>
      </c>
    </row>
    <row r="243" spans="1:9" ht="41.4">
      <c r="A243" s="125" t="str">
        <f t="shared" si="12"/>
        <v>CheckerJ20</v>
      </c>
      <c r="B243" s="125" t="s">
        <v>1191</v>
      </c>
      <c r="C243" s="125" t="s">
        <v>1278</v>
      </c>
      <c r="D243" s="244" t="s">
        <v>18970</v>
      </c>
      <c r="E243" s="245" t="s">
        <v>19634</v>
      </c>
      <c r="F243" s="251" t="s">
        <v>19950</v>
      </c>
      <c r="G243" s="95" t="s">
        <v>19717</v>
      </c>
      <c r="H243" s="274" t="s">
        <v>19771</v>
      </c>
      <c r="I243" s="125" t="s">
        <v>19825</v>
      </c>
    </row>
    <row r="244" spans="1:9" ht="41.4">
      <c r="A244" s="125" t="str">
        <f t="shared" si="12"/>
        <v>CheckerJ21</v>
      </c>
      <c r="B244" s="125" t="s">
        <v>1191</v>
      </c>
      <c r="C244" s="125" t="s">
        <v>1279</v>
      </c>
      <c r="D244" s="244" t="s">
        <v>18971</v>
      </c>
      <c r="E244" s="245" t="s">
        <v>19635</v>
      </c>
      <c r="F244" s="251" t="s">
        <v>19951</v>
      </c>
      <c r="G244" s="95" t="s">
        <v>19718</v>
      </c>
      <c r="H244" s="274" t="s">
        <v>19772</v>
      </c>
      <c r="I244" s="125" t="s">
        <v>19826</v>
      </c>
    </row>
    <row r="245" spans="1:9" ht="41.4">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5.2">
      <c r="A250" s="125" t="str">
        <f t="shared" si="12"/>
        <v>CheckerJ28</v>
      </c>
      <c r="B250" s="125" t="s">
        <v>1191</v>
      </c>
      <c r="C250" s="125" t="s">
        <v>1283</v>
      </c>
      <c r="D250" s="244" t="s">
        <v>18973</v>
      </c>
      <c r="E250" s="245" t="s">
        <v>19637</v>
      </c>
      <c r="F250" s="251" t="s">
        <v>19953</v>
      </c>
      <c r="G250" s="256" t="s">
        <v>19720</v>
      </c>
      <c r="H250" s="274" t="s">
        <v>19774</v>
      </c>
      <c r="I250" s="125" t="s">
        <v>19828</v>
      </c>
    </row>
    <row r="251" spans="1:9" ht="55.2">
      <c r="A251" s="125" t="str">
        <f t="shared" si="12"/>
        <v>CheckerJ29</v>
      </c>
      <c r="B251" s="125" t="s">
        <v>1191</v>
      </c>
      <c r="C251" s="125" t="s">
        <v>1284</v>
      </c>
      <c r="D251" s="244" t="s">
        <v>18974</v>
      </c>
      <c r="E251" s="245" t="s">
        <v>19638</v>
      </c>
      <c r="F251" s="251" t="s">
        <v>19954</v>
      </c>
      <c r="G251" s="256" t="s">
        <v>19721</v>
      </c>
      <c r="H251" s="274" t="s">
        <v>19775</v>
      </c>
      <c r="I251" s="125" t="s">
        <v>19829</v>
      </c>
    </row>
    <row r="252" spans="1:9" ht="55.2">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5.2">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5.2">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5.2">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55.2">
      <c r="A260" s="125" t="str">
        <f t="shared" si="12"/>
        <v>CheckerJ39</v>
      </c>
      <c r="B260" s="125" t="s">
        <v>1191</v>
      </c>
      <c r="C260" s="125" t="s">
        <v>18987</v>
      </c>
      <c r="D260" s="244" t="s">
        <v>19075</v>
      </c>
      <c r="E260" s="245" t="s">
        <v>19643</v>
      </c>
      <c r="F260" s="251" t="s">
        <v>19959</v>
      </c>
      <c r="G260" s="250" t="s">
        <v>19726</v>
      </c>
      <c r="H260" s="274" t="s">
        <v>19780</v>
      </c>
      <c r="I260" s="125" t="s">
        <v>19834</v>
      </c>
    </row>
    <row r="261" spans="1:9" ht="55.2">
      <c r="A261" s="125" t="str">
        <f t="shared" si="12"/>
        <v>CheckerJ40</v>
      </c>
      <c r="B261" s="125" t="s">
        <v>1191</v>
      </c>
      <c r="C261" s="125" t="s">
        <v>18988</v>
      </c>
      <c r="D261" s="244" t="s">
        <v>19076</v>
      </c>
      <c r="E261" s="245" t="s">
        <v>19644</v>
      </c>
      <c r="F261" s="251" t="s">
        <v>19960</v>
      </c>
      <c r="G261" s="249" t="s">
        <v>19727</v>
      </c>
      <c r="H261" s="274" t="s">
        <v>19781</v>
      </c>
      <c r="I261" s="125" t="s">
        <v>19835</v>
      </c>
    </row>
    <row r="262" spans="1:9" ht="55.2">
      <c r="A262" s="125" t="str">
        <f t="shared" si="12"/>
        <v>CheckerJ41</v>
      </c>
      <c r="B262" s="125" t="s">
        <v>1191</v>
      </c>
      <c r="C262" s="125" t="s">
        <v>18990</v>
      </c>
      <c r="D262" s="244" t="s">
        <v>19077</v>
      </c>
      <c r="E262" s="245" t="s">
        <v>19645</v>
      </c>
      <c r="F262" s="251" t="s">
        <v>19961</v>
      </c>
      <c r="G262" s="249" t="s">
        <v>19728</v>
      </c>
      <c r="H262" s="274" t="s">
        <v>19782</v>
      </c>
      <c r="I262" s="125" t="s">
        <v>19836</v>
      </c>
    </row>
    <row r="263" spans="1:9" ht="55.2">
      <c r="A263" s="125" t="str">
        <f t="shared" si="12"/>
        <v>CheckerJ42</v>
      </c>
      <c r="B263" s="125" t="s">
        <v>1191</v>
      </c>
      <c r="C263" s="125" t="s">
        <v>18991</v>
      </c>
      <c r="D263" s="244" t="s">
        <v>19078</v>
      </c>
      <c r="E263" s="245" t="s">
        <v>19646</v>
      </c>
      <c r="F263" s="251" t="s">
        <v>19962</v>
      </c>
      <c r="G263" s="249" t="s">
        <v>19729</v>
      </c>
      <c r="H263" s="274" t="s">
        <v>19783</v>
      </c>
      <c r="I263" s="125" t="s">
        <v>19837</v>
      </c>
    </row>
    <row r="264" spans="1:9" ht="55.2">
      <c r="A264" s="125" t="str">
        <f t="shared" si="12"/>
        <v>CheckerJ43</v>
      </c>
      <c r="B264" s="125" t="s">
        <v>1191</v>
      </c>
      <c r="C264" s="125" t="s">
        <v>18992</v>
      </c>
      <c r="D264" s="244" t="s">
        <v>19079</v>
      </c>
      <c r="E264" s="245" t="s">
        <v>19647</v>
      </c>
      <c r="F264" s="251" t="s">
        <v>19963</v>
      </c>
      <c r="G264" s="249" t="s">
        <v>19730</v>
      </c>
      <c r="H264" s="274" t="s">
        <v>19784</v>
      </c>
      <c r="I264" s="125" t="s">
        <v>19838</v>
      </c>
    </row>
    <row r="265" spans="1:9" ht="55.2">
      <c r="A265" s="125" t="str">
        <f t="shared" si="12"/>
        <v>CheckerJ44</v>
      </c>
      <c r="B265" s="125" t="s">
        <v>1191</v>
      </c>
      <c r="C265" s="125" t="s">
        <v>18993</v>
      </c>
      <c r="D265" s="244" t="s">
        <v>19080</v>
      </c>
      <c r="E265" s="245" t="s">
        <v>19648</v>
      </c>
      <c r="F265" s="251" t="s">
        <v>19964</v>
      </c>
      <c r="G265" s="249" t="s">
        <v>19731</v>
      </c>
      <c r="H265" s="274" t="s">
        <v>19785</v>
      </c>
      <c r="I265" s="125" t="s">
        <v>19839</v>
      </c>
    </row>
    <row r="266" spans="1:9">
      <c r="A266" s="125" t="str">
        <f t="shared" si="12"/>
        <v>CheckerJ45</v>
      </c>
      <c r="B266" s="125" t="s">
        <v>1191</v>
      </c>
      <c r="C266" s="125" t="s">
        <v>18994</v>
      </c>
      <c r="D266" s="244"/>
      <c r="E266" s="245"/>
      <c r="F266" s="251"/>
      <c r="G266" s="249"/>
      <c r="H266" s="274"/>
      <c r="I266" s="125"/>
    </row>
    <row r="267" spans="1:9">
      <c r="A267" s="125" t="str">
        <f t="shared" si="12"/>
        <v>CheckerJ46</v>
      </c>
      <c r="B267" s="125" t="s">
        <v>1191</v>
      </c>
      <c r="C267" s="125" t="s">
        <v>18995</v>
      </c>
      <c r="D267" s="244"/>
      <c r="E267" s="245"/>
      <c r="F267" s="251"/>
      <c r="G267" s="249"/>
      <c r="H267" s="274"/>
      <c r="I267" s="125"/>
    </row>
    <row r="268" spans="1:9">
      <c r="A268" s="125" t="str">
        <f t="shared" si="12"/>
        <v>CheckerJ47</v>
      </c>
      <c r="B268" s="125" t="s">
        <v>1191</v>
      </c>
      <c r="C268" s="125" t="s">
        <v>18996</v>
      </c>
      <c r="D268" s="244"/>
      <c r="E268" s="245"/>
      <c r="F268" s="251"/>
      <c r="G268" s="249"/>
      <c r="H268" s="274"/>
      <c r="I268" s="125"/>
    </row>
    <row r="269" spans="1:9">
      <c r="A269" s="125" t="str">
        <f t="shared" si="12"/>
        <v>CheckerJ48</v>
      </c>
      <c r="B269" s="125" t="s">
        <v>1191</v>
      </c>
      <c r="C269" s="125" t="s">
        <v>18997</v>
      </c>
      <c r="D269" s="244"/>
      <c r="E269" s="245"/>
      <c r="F269" s="251"/>
      <c r="G269" s="249"/>
      <c r="H269" s="274"/>
      <c r="I269" s="125"/>
    </row>
    <row r="270" spans="1:9" ht="55.2">
      <c r="A270" s="125" t="str">
        <f t="shared" si="12"/>
        <v>CheckerJ50</v>
      </c>
      <c r="B270" s="125" t="s">
        <v>1191</v>
      </c>
      <c r="C270" s="125" t="s">
        <v>18998</v>
      </c>
      <c r="D270" s="244" t="s">
        <v>19081</v>
      </c>
      <c r="E270" s="245" t="s">
        <v>19649</v>
      </c>
      <c r="F270" s="251" t="s">
        <v>19965</v>
      </c>
      <c r="G270" s="249" t="s">
        <v>19732</v>
      </c>
      <c r="H270" s="274" t="s">
        <v>19786</v>
      </c>
      <c r="I270" s="125" t="s">
        <v>19840</v>
      </c>
    </row>
    <row r="271" spans="1:9" ht="55.2">
      <c r="A271" s="125" t="str">
        <f t="shared" si="12"/>
        <v>CheckerJ51</v>
      </c>
      <c r="B271" s="125" t="s">
        <v>1191</v>
      </c>
      <c r="C271" s="125" t="s">
        <v>18999</v>
      </c>
      <c r="D271" s="244" t="s">
        <v>19082</v>
      </c>
      <c r="E271" s="245" t="s">
        <v>19650</v>
      </c>
      <c r="F271" s="251" t="s">
        <v>19966</v>
      </c>
      <c r="G271" s="249" t="s">
        <v>19733</v>
      </c>
      <c r="H271" s="274" t="s">
        <v>19787</v>
      </c>
      <c r="I271" s="125" t="s">
        <v>19841</v>
      </c>
    </row>
    <row r="272" spans="1:9" ht="55.2">
      <c r="A272" s="125" t="str">
        <f t="shared" si="12"/>
        <v>CheckerJ52</v>
      </c>
      <c r="B272" s="125" t="s">
        <v>1191</v>
      </c>
      <c r="C272" s="125" t="s">
        <v>19000</v>
      </c>
      <c r="D272" s="244" t="s">
        <v>19083</v>
      </c>
      <c r="E272" s="245" t="s">
        <v>19651</v>
      </c>
      <c r="F272" s="251" t="s">
        <v>19967</v>
      </c>
      <c r="G272" s="249" t="s">
        <v>19734</v>
      </c>
      <c r="H272" s="274" t="s">
        <v>19788</v>
      </c>
      <c r="I272" s="125" t="s">
        <v>19842</v>
      </c>
    </row>
    <row r="273" spans="1:9" ht="55.2">
      <c r="A273" s="125" t="str">
        <f t="shared" si="12"/>
        <v>CheckerJ53</v>
      </c>
      <c r="B273" s="125" t="s">
        <v>1191</v>
      </c>
      <c r="C273" s="125" t="s">
        <v>19001</v>
      </c>
      <c r="D273" s="244" t="s">
        <v>19084</v>
      </c>
      <c r="E273" s="245" t="s">
        <v>19652</v>
      </c>
      <c r="F273" s="251" t="s">
        <v>19968</v>
      </c>
      <c r="G273" s="249" t="s">
        <v>19735</v>
      </c>
      <c r="H273" s="274" t="s">
        <v>19789</v>
      </c>
      <c r="I273" s="125" t="s">
        <v>19843</v>
      </c>
    </row>
    <row r="274" spans="1:9" ht="55.2">
      <c r="A274" s="125" t="str">
        <f t="shared" si="12"/>
        <v>CheckerJ54</v>
      </c>
      <c r="B274" s="125" t="s">
        <v>1191</v>
      </c>
      <c r="C274" s="125" t="s">
        <v>19002</v>
      </c>
      <c r="D274" s="244" t="s">
        <v>19085</v>
      </c>
      <c r="E274" s="245" t="s">
        <v>19653</v>
      </c>
      <c r="F274" s="251" t="s">
        <v>19969</v>
      </c>
      <c r="G274" s="249" t="s">
        <v>19736</v>
      </c>
      <c r="H274" s="274" t="s">
        <v>19790</v>
      </c>
      <c r="I274" s="125" t="s">
        <v>19844</v>
      </c>
    </row>
    <row r="275" spans="1:9" ht="55.2">
      <c r="A275" s="125" t="str">
        <f t="shared" si="12"/>
        <v>CheckerJ55</v>
      </c>
      <c r="B275" s="125" t="s">
        <v>1191</v>
      </c>
      <c r="C275" s="125" t="s">
        <v>19003</v>
      </c>
      <c r="D275" s="244" t="s">
        <v>19086</v>
      </c>
      <c r="E275" s="245" t="s">
        <v>19654</v>
      </c>
      <c r="F275" s="251" t="s">
        <v>19970</v>
      </c>
      <c r="G275" s="249" t="s">
        <v>19737</v>
      </c>
      <c r="H275" s="274" t="s">
        <v>19791</v>
      </c>
      <c r="I275" s="125" t="s">
        <v>19845</v>
      </c>
    </row>
    <row r="276" spans="1:9">
      <c r="A276" s="125" t="str">
        <f t="shared" si="12"/>
        <v>CheckerJ56</v>
      </c>
      <c r="B276" s="125" t="s">
        <v>1191</v>
      </c>
      <c r="C276" s="125" t="s">
        <v>19004</v>
      </c>
      <c r="D276" s="244"/>
      <c r="E276" s="245"/>
      <c r="F276" s="251"/>
      <c r="G276" s="249"/>
      <c r="H276" s="274"/>
      <c r="I276" s="125"/>
    </row>
    <row r="277" spans="1:9">
      <c r="A277" s="125" t="str">
        <f t="shared" si="12"/>
        <v>CheckerJ57</v>
      </c>
      <c r="B277" s="125" t="s">
        <v>1191</v>
      </c>
      <c r="C277" s="125" t="s">
        <v>19005</v>
      </c>
      <c r="D277" s="244"/>
      <c r="E277" s="245"/>
      <c r="F277" s="251"/>
      <c r="G277" s="249"/>
      <c r="H277" s="274"/>
      <c r="I277" s="125"/>
    </row>
    <row r="278" spans="1:9">
      <c r="A278" s="125" t="str">
        <f t="shared" si="12"/>
        <v>CheckerJ58</v>
      </c>
      <c r="B278" s="125" t="s">
        <v>1191</v>
      </c>
      <c r="C278" s="125" t="s">
        <v>19006</v>
      </c>
      <c r="D278" s="244"/>
      <c r="E278" s="245"/>
      <c r="F278" s="251"/>
      <c r="G278" s="249"/>
      <c r="H278" s="274"/>
      <c r="I278" s="125"/>
    </row>
    <row r="279" spans="1:9">
      <c r="A279" s="125" t="str">
        <f t="shared" si="12"/>
        <v>CheckerJ59</v>
      </c>
      <c r="B279" s="125" t="s">
        <v>1191</v>
      </c>
      <c r="C279" s="125" t="s">
        <v>19007</v>
      </c>
      <c r="D279" s="244"/>
      <c r="E279" s="245"/>
      <c r="F279" s="251"/>
      <c r="G279" s="249"/>
      <c r="H279" s="274"/>
      <c r="I279" s="125"/>
    </row>
    <row r="280" spans="1:9" ht="41.4">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1.4">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1.4">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1.4">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1.4">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1.4">
      <c r="A285" s="125" t="str">
        <f t="shared" si="13"/>
        <v>CheckerJ66</v>
      </c>
      <c r="B285" s="125" t="s">
        <v>1191</v>
      </c>
      <c r="C285" s="125" t="s">
        <v>19013</v>
      </c>
      <c r="D285" s="125" t="s">
        <v>19092</v>
      </c>
      <c r="E285" s="238" t="s">
        <v>19660</v>
      </c>
      <c r="F285" s="239" t="s">
        <v>19702</v>
      </c>
      <c r="G285" s="249" t="s">
        <v>19743</v>
      </c>
      <c r="H285" s="274" t="s">
        <v>19797</v>
      </c>
      <c r="I285" s="125" t="s">
        <v>19851</v>
      </c>
    </row>
    <row r="286" spans="1:9">
      <c r="A286" s="125" t="str">
        <f t="shared" si="13"/>
        <v>CheckerJ67</v>
      </c>
      <c r="B286" s="125" t="s">
        <v>1191</v>
      </c>
      <c r="C286" s="125" t="s">
        <v>19014</v>
      </c>
      <c r="G286" s="309"/>
      <c r="H286" s="274"/>
      <c r="I286" s="125"/>
    </row>
    <row r="287" spans="1:9">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5.2">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5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9.0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2.0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2.05" customHeight="1">
      <c r="A296" s="125" t="str">
        <f t="shared" si="13"/>
        <v>CheckerJ78</v>
      </c>
      <c r="B296" s="125" t="s">
        <v>1191</v>
      </c>
      <c r="C296" s="125" t="s">
        <v>19022</v>
      </c>
      <c r="G296"/>
      <c r="H296" s="274"/>
    </row>
    <row r="297" spans="1:9" ht="52.05" customHeight="1">
      <c r="A297" s="125" t="str">
        <f t="shared" si="13"/>
        <v>CheckerJ79</v>
      </c>
      <c r="B297" s="125" t="s">
        <v>1191</v>
      </c>
      <c r="C297" s="125" t="s">
        <v>19023</v>
      </c>
      <c r="G297"/>
      <c r="H297" s="274"/>
    </row>
    <row r="298" spans="1:9" ht="52.0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41.4">
      <c r="A300" s="125" t="str">
        <f t="shared" si="13"/>
        <v>CheckerJ83</v>
      </c>
      <c r="B300" s="125" t="s">
        <v>1191</v>
      </c>
      <c r="C300" s="125" t="s">
        <v>19026</v>
      </c>
      <c r="D300" s="244" t="s">
        <v>19099</v>
      </c>
      <c r="E300" s="245" t="s">
        <v>19667</v>
      </c>
      <c r="F300" s="251" t="s">
        <v>19971</v>
      </c>
      <c r="G300" s="256" t="s">
        <v>19750</v>
      </c>
      <c r="H300" s="274" t="s">
        <v>19804</v>
      </c>
      <c r="I300" s="125" t="s">
        <v>19858</v>
      </c>
    </row>
    <row r="301" spans="1:9" ht="41.4">
      <c r="A301" s="125" t="str">
        <f t="shared" si="13"/>
        <v>CheckerJ84</v>
      </c>
      <c r="B301" s="125" t="s">
        <v>1191</v>
      </c>
      <c r="C301" s="125" t="s">
        <v>19027</v>
      </c>
      <c r="D301" s="244" t="s">
        <v>19100</v>
      </c>
      <c r="E301" s="245" t="s">
        <v>19668</v>
      </c>
      <c r="F301" s="251" t="s">
        <v>19972</v>
      </c>
      <c r="G301" s="256" t="s">
        <v>19751</v>
      </c>
      <c r="H301" s="274" t="s">
        <v>19805</v>
      </c>
      <c r="I301" s="125" t="s">
        <v>19859</v>
      </c>
    </row>
    <row r="302" spans="1:9" ht="41.4">
      <c r="A302" s="125" t="str">
        <f t="shared" si="13"/>
        <v>CheckerJ85</v>
      </c>
      <c r="B302" s="125" t="s">
        <v>1191</v>
      </c>
      <c r="C302" s="125" t="s">
        <v>19028</v>
      </c>
      <c r="D302" s="244" t="s">
        <v>19101</v>
      </c>
      <c r="E302" s="245" t="s">
        <v>19669</v>
      </c>
      <c r="F302" s="251" t="s">
        <v>19973</v>
      </c>
      <c r="G302" s="256" t="s">
        <v>19752</v>
      </c>
      <c r="H302" s="274" t="s">
        <v>19806</v>
      </c>
      <c r="I302" s="125" t="s">
        <v>19860</v>
      </c>
    </row>
    <row r="303" spans="1:9" ht="41.4">
      <c r="A303" s="125" t="str">
        <f t="shared" si="13"/>
        <v>CheckerJ86</v>
      </c>
      <c r="B303" s="125" t="s">
        <v>1191</v>
      </c>
      <c r="C303" s="125" t="s">
        <v>19029</v>
      </c>
      <c r="D303" s="244" t="s">
        <v>19102</v>
      </c>
      <c r="E303" s="245" t="s">
        <v>19670</v>
      </c>
      <c r="F303" s="251" t="s">
        <v>19974</v>
      </c>
      <c r="G303" s="256" t="s">
        <v>19753</v>
      </c>
      <c r="H303" s="274" t="s">
        <v>19807</v>
      </c>
      <c r="I303" s="125" t="s">
        <v>19861</v>
      </c>
    </row>
    <row r="304" spans="1:9" ht="41.4">
      <c r="A304" s="125" t="str">
        <f t="shared" si="13"/>
        <v>CheckerJ87</v>
      </c>
      <c r="B304" s="125" t="s">
        <v>1191</v>
      </c>
      <c r="C304" s="125" t="s">
        <v>19030</v>
      </c>
      <c r="D304" s="244" t="s">
        <v>19103</v>
      </c>
      <c r="E304" s="245" t="s">
        <v>19671</v>
      </c>
      <c r="F304" s="251" t="s">
        <v>19975</v>
      </c>
      <c r="G304" s="256" t="s">
        <v>19754</v>
      </c>
      <c r="H304" s="274" t="s">
        <v>19808</v>
      </c>
      <c r="I304" s="125" t="s">
        <v>19862</v>
      </c>
    </row>
    <row r="305" spans="1:9" ht="41.4">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5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2.2">
      <c r="A312" s="125" t="str">
        <f t="shared" si="13"/>
        <v>CheckerJ96</v>
      </c>
      <c r="B312" s="125" t="s">
        <v>1191</v>
      </c>
      <c r="C312" s="125" t="s">
        <v>19040</v>
      </c>
      <c r="D312" s="242" t="s">
        <v>19675</v>
      </c>
      <c r="E312" s="242" t="s">
        <v>19675</v>
      </c>
      <c r="F312" s="264" t="s">
        <v>20146</v>
      </c>
      <c r="G312" s="246" t="s">
        <v>20147</v>
      </c>
      <c r="H312" s="274" t="s">
        <v>20148</v>
      </c>
      <c r="I312" s="125" t="s">
        <v>20149</v>
      </c>
    </row>
    <row r="313" spans="1:9" ht="69">
      <c r="A313" s="125" t="str">
        <f t="shared" si="13"/>
        <v>CheckerJ98</v>
      </c>
      <c r="B313" s="125" t="s">
        <v>1191</v>
      </c>
      <c r="C313" s="125" t="s">
        <v>19043</v>
      </c>
      <c r="D313" s="244" t="s">
        <v>19042</v>
      </c>
      <c r="E313" s="245" t="s">
        <v>19676</v>
      </c>
      <c r="F313" s="251" t="s">
        <v>19977</v>
      </c>
      <c r="G313" s="249" t="s">
        <v>19758</v>
      </c>
      <c r="H313" s="274" t="s">
        <v>19812</v>
      </c>
      <c r="I313" s="125" t="s">
        <v>19866</v>
      </c>
    </row>
    <row r="314" spans="1:9" ht="69">
      <c r="A314" s="125" t="str">
        <f t="shared" si="13"/>
        <v>CheckerJ99</v>
      </c>
      <c r="B314" s="125" t="s">
        <v>1191</v>
      </c>
      <c r="C314" s="125" t="s">
        <v>19045</v>
      </c>
      <c r="D314" s="244" t="s">
        <v>19044</v>
      </c>
      <c r="E314" s="245" t="s">
        <v>19677</v>
      </c>
      <c r="F314" s="251" t="s">
        <v>19978</v>
      </c>
      <c r="G314" s="249" t="s">
        <v>19759</v>
      </c>
      <c r="H314" s="274" t="s">
        <v>19813</v>
      </c>
      <c r="I314" s="125" t="s">
        <v>19867</v>
      </c>
    </row>
    <row r="315" spans="1:9" ht="69">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69">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69">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69">
      <c r="A318" s="125" t="str">
        <f t="shared" si="13"/>
        <v>CheckerJ103</v>
      </c>
      <c r="B318" s="125" t="s">
        <v>1191</v>
      </c>
      <c r="C318" s="125" t="s">
        <v>19052</v>
      </c>
      <c r="D318" s="244" t="s">
        <v>19053</v>
      </c>
      <c r="E318" s="245" t="s">
        <v>19681</v>
      </c>
      <c r="F318" s="251" t="s">
        <v>19982</v>
      </c>
      <c r="G318" s="249" t="s">
        <v>19763</v>
      </c>
      <c r="H318" s="274" t="s">
        <v>19817</v>
      </c>
      <c r="I318" s="125" t="s">
        <v>19871</v>
      </c>
    </row>
    <row r="319" spans="1:9">
      <c r="A319" s="125" t="str">
        <f t="shared" si="13"/>
        <v>CheckerJ104</v>
      </c>
      <c r="B319" s="125" t="s">
        <v>1191</v>
      </c>
      <c r="C319" s="125" t="s">
        <v>19054</v>
      </c>
      <c r="D319" s="244"/>
      <c r="E319" s="245"/>
      <c r="F319" s="251"/>
      <c r="G319" s="308"/>
      <c r="H319" s="274"/>
      <c r="I319" s="125"/>
    </row>
    <row r="320" spans="1:9">
      <c r="A320" s="125" t="str">
        <f t="shared" si="13"/>
        <v>CheckerJ105</v>
      </c>
      <c r="B320" s="125" t="s">
        <v>1191</v>
      </c>
      <c r="C320" s="125" t="s">
        <v>19055</v>
      </c>
      <c r="D320" s="244"/>
      <c r="E320" s="245"/>
      <c r="F320" s="251"/>
      <c r="G320" s="308"/>
      <c r="H320" s="274"/>
      <c r="I320" s="125"/>
    </row>
    <row r="321" spans="1:9">
      <c r="A321" s="125" t="str">
        <f t="shared" si="13"/>
        <v>CheckerJ106</v>
      </c>
      <c r="B321" s="125" t="s">
        <v>1191</v>
      </c>
      <c r="C321" s="125" t="s">
        <v>19056</v>
      </c>
      <c r="D321" s="244"/>
      <c r="E321" s="245"/>
      <c r="F321" s="251"/>
      <c r="G321" s="308"/>
      <c r="H321" s="274"/>
      <c r="I321" s="125"/>
    </row>
    <row r="322" spans="1:9">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1.4">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549999999999997"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1.4">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55.2">
      <c r="A327" s="125" t="str">
        <f t="shared" si="13"/>
        <v>CheckerJ112</v>
      </c>
      <c r="B327" s="125" t="s">
        <v>1191</v>
      </c>
      <c r="C327" s="125" t="s">
        <v>19064</v>
      </c>
      <c r="D327" s="125" t="s">
        <v>19065</v>
      </c>
      <c r="E327" s="265" t="s">
        <v>19686</v>
      </c>
      <c r="F327" s="239" t="s">
        <v>1285</v>
      </c>
      <c r="G327" s="125" t="s">
        <v>1286</v>
      </c>
      <c r="H327" s="274" t="s">
        <v>1287</v>
      </c>
      <c r="I327" s="125" t="s">
        <v>18634</v>
      </c>
    </row>
    <row r="328" spans="1:9" ht="41.4">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1.4">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1.4">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1.4">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1.4">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1.4">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34.799999999999997">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1.05" customHeight="1">
      <c r="A337" s="125" t="str">
        <f t="shared" si="13"/>
        <v>Checker</v>
      </c>
      <c r="B337" s="125" t="s">
        <v>1191</v>
      </c>
      <c r="D337" s="125" t="s">
        <v>1293</v>
      </c>
      <c r="E337" s="242" t="s">
        <v>1294</v>
      </c>
      <c r="F337" s="239" t="s">
        <v>1295</v>
      </c>
      <c r="G337" s="246" t="s">
        <v>1296</v>
      </c>
      <c r="H337" s="274" t="s">
        <v>1297</v>
      </c>
      <c r="I337" s="125" t="s">
        <v>18637</v>
      </c>
    </row>
    <row r="338" spans="1:9" ht="41.4">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ht="13.8">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7.6">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ht="13.8">
      <c r="A349" s="345" t="str">
        <f t="shared" si="15"/>
        <v>Mine ListC4</v>
      </c>
      <c r="B349" s="345" t="s">
        <v>19109</v>
      </c>
      <c r="C349" s="345" t="s">
        <v>771</v>
      </c>
      <c r="D349" s="347" t="s">
        <v>19116</v>
      </c>
      <c r="E349" s="346" t="s">
        <v>19117</v>
      </c>
      <c r="F349" s="345" t="s">
        <v>19118</v>
      </c>
      <c r="G349" s="345" t="s">
        <v>19119</v>
      </c>
      <c r="H349" s="345" t="s">
        <v>19120</v>
      </c>
    </row>
    <row r="350" spans="1:9" s="348" customFormat="1" ht="13.8">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ht="13.8">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ht="13.8">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ht="13.8">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7.6">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51.80000000000001">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27.6">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ht="13.8">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ht="13.8">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2.8">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c r="A366" s="125" t="s">
        <v>1040</v>
      </c>
      <c r="D366" s="125" t="s">
        <v>1316</v>
      </c>
      <c r="E366" s="238" t="s">
        <v>1317</v>
      </c>
      <c r="F366" s="239" t="s">
        <v>1318</v>
      </c>
      <c r="G366" s="126" t="s">
        <v>1319</v>
      </c>
      <c r="H366" s="274" t="s">
        <v>1320</v>
      </c>
    </row>
    <row r="367" spans="1:9" ht="69">
      <c r="A367" s="125" t="s">
        <v>1040</v>
      </c>
      <c r="D367" s="125" t="s">
        <v>1321</v>
      </c>
      <c r="E367" s="238" t="s">
        <v>1322</v>
      </c>
      <c r="F367" s="239" t="s">
        <v>1323</v>
      </c>
      <c r="G367" s="126" t="s">
        <v>1324</v>
      </c>
      <c r="H367" s="274" t="s">
        <v>1325</v>
      </c>
    </row>
    <row r="368" spans="1:9">
      <c r="A368" s="125" t="s">
        <v>1040</v>
      </c>
      <c r="D368" s="125" t="s">
        <v>1326</v>
      </c>
      <c r="E368" s="238" t="s">
        <v>1327</v>
      </c>
      <c r="F368" s="239" t="s">
        <v>1328</v>
      </c>
      <c r="G368" s="126" t="s">
        <v>1329</v>
      </c>
      <c r="H368" s="274" t="s">
        <v>1330</v>
      </c>
    </row>
    <row r="369" spans="1:8" ht="27.6">
      <c r="A369" s="125" t="s">
        <v>1040</v>
      </c>
      <c r="D369" s="125" t="s">
        <v>1331</v>
      </c>
      <c r="E369" s="238" t="s">
        <v>1332</v>
      </c>
      <c r="F369" s="239" t="s">
        <v>1333</v>
      </c>
      <c r="G369" s="126" t="s">
        <v>1334</v>
      </c>
      <c r="H369" s="274" t="s">
        <v>1335</v>
      </c>
    </row>
    <row r="370" spans="1:8" ht="55.2">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B128AED4-467D-4A87-B620-E1E488C45C80}"/>
    </customSheetView>
    <customSheetView guid="{C59130F4-2E03-5E48-94CE-6E4A0484DB9E}" showAutoFilter="1">
      <selection activeCell="E4" sqref="E4"/>
      <pageMargins left="0" right="0" top="0" bottom="0" header="0" footer="0"/>
      <pageSetup paperSize="9" orientation="portrait"/>
      <headerFooter alignWithMargins="0"/>
      <autoFilter ref="B1:N1" xr:uid="{A71ED64D-0390-4427-8A59-B567E65FB87F}"/>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6" customWidth="1"/>
    <col min="2" max="2" width="57" style="56" customWidth="1"/>
    <col min="3" max="16384" width="8.726562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9DD23055-5ED7-4EB6-B371-697A218A5527}"/>
    </customSheetView>
    <customSheetView guid="{C59130F4-2E03-5E48-94CE-6E4A0484DB9E}" showAutoFilter="1">
      <selection activeCell="C1" sqref="C1:D65536"/>
      <pageMargins left="0" right="0" top="0" bottom="0" header="0" footer="0"/>
      <pageSetup orientation="portrait"/>
      <headerFooter alignWithMargins="0"/>
      <autoFilter ref="B1:C1" xr:uid="{7EB2B1D1-676E-4D32-9B93-8ACEB6C7E80F}"/>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6"/>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6.2">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7.8">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81">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2.4">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49999999999997"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8.6">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9.6">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6">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13.4">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45.80000000000001">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210.6">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48.6">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4.8">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6.2">
      <c r="A35" s="226"/>
      <c r="B35" s="178"/>
    </row>
    <row r="36" spans="1:2" ht="68.5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9.6">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2.4">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2.4">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4.8">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7.2">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62">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45.80000000000001">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2.4">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05" customHeight="1">
      <c r="A45" s="216"/>
      <c r="B45" s="178"/>
    </row>
    <row r="46" spans="1:2" ht="64.8">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0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4.8">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2.4">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8.6">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2.4">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49999999999997" customHeight="1">
      <c r="A55" s="92" t="str">
        <f ca="1">OFFSET(L!$C$1,MATCH("Instructions"&amp;ADDRESS(ROW(),COLUMN(),4),L!$A:$A,0)-1,SL,,)</f>
        <v>8. Smelter Street -  Provide the street name on which the smelter is located. This field is optional.</v>
      </c>
      <c r="B55" s="178"/>
    </row>
    <row r="56" spans="1:2" ht="16.2">
      <c r="A56" s="92" t="str">
        <f ca="1">OFFSET(L!$C$1,MATCH("Instructions"&amp;ADDRESS(ROW(),COLUMN(),4),L!$A:$A,0)-1,SL,,)</f>
        <v>9. Smelter City – Provide the city name of where the smelter is located. This field is optional.</v>
      </c>
      <c r="B56" s="178"/>
    </row>
    <row r="57" spans="1:2" ht="34.049999999999997" customHeight="1">
      <c r="A57" s="92" t="str">
        <f ca="1">OFFSET(L!$C$1,MATCH("Instructions"&amp;ADDRESS(ROW(),COLUMN(),4),L!$A:$A,0)-1,SL,,)</f>
        <v>10. Smelter Location: State/Province, if applicable – Provide the state or province where the smelter is located. This field is optional.</v>
      </c>
      <c r="B57" s="178"/>
    </row>
    <row r="58" spans="1:2" ht="162">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32.4">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8.6">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4.8">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0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2.4">
      <c r="A63" s="92" t="str">
        <f ca="1">OFFSET(L!$C$1,MATCH("Instructions"&amp;ADDRESS(ROW(),COLUMN(),4),L!$A:$A,0)-1,SL,,)</f>
        <v>16. Comments – free form text field to enter any comments concerning the smelter.  Example: smelter is being acquired by Company YYY</v>
      </c>
      <c r="B63" s="178"/>
    </row>
    <row r="64" spans="1:2" ht="16.2">
      <c r="A64" s="216"/>
      <c r="B64" s="178"/>
    </row>
    <row r="65" spans="1:2" ht="32.4">
      <c r="A65" s="217" t="str">
        <f ca="1">OFFSET(L!$C$1,MATCH("Instructions"&amp;ADDRESS(ROW(),COLUMN(),4),L!$A:$A,0)-1,SL,,)</f>
        <v>Instructions for completing the Mine List Tab.
Provide answers in ENGLISH only</v>
      </c>
      <c r="B65" s="178"/>
    </row>
    <row r="66" spans="1:2" ht="32.4">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2.4">
      <c r="A67" s="92" t="str">
        <f ca="1">OFFSET(L!$C$1,MATCH("Instructions"&amp;ADDRESS(ROW(),COLUMN(),4),L!$A:$A,0)-1,SL,,)</f>
        <v>2. Name of Smelter(s) sourcing from this Mine Facility - When possible, fill in the name of the smelter(s) that is sourcing from the listed mine facility.</v>
      </c>
      <c r="B67" s="178"/>
    </row>
    <row r="68" spans="1:2" ht="16.2">
      <c r="A68" s="92" t="str">
        <f ca="1">OFFSET(L!$C$1,MATCH("Instructions"&amp;ADDRESS(ROW(),COLUMN(),4),L!$A:$A,0)-1,SL,,)</f>
        <v>3. Mine Facility (Site) Name - Fill in the mine facility name as you know it.</v>
      </c>
      <c r="B68" s="178"/>
    </row>
    <row r="69" spans="1:2" ht="48.6">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6.2">
      <c r="A70" s="92" t="str">
        <f ca="1">OFFSET(L!$C$1,MATCH("Instructions"&amp;ADDRESS(ROW(),COLUMN(),4),L!$A:$A,0)-1,SL,,)</f>
        <v>5. Source of Mine Identification Number - This is the source of the Mine Identification Number entered in Column D.</v>
      </c>
      <c r="B70" s="178"/>
    </row>
    <row r="71" spans="1:2" ht="16.2">
      <c r="A71" s="92" t="str">
        <f ca="1">OFFSET(L!$C$1,MATCH("Instructions"&amp;ADDRESS(ROW(),COLUMN(),4),L!$A:$A,0)-1,SL,,)</f>
        <v>6. Mine Facility (Site) Country - Select from dropdown, the country where the mine facility is located.</v>
      </c>
      <c r="B71" s="178"/>
    </row>
    <row r="72" spans="1:2" ht="16.2">
      <c r="A72" s="92" t="str">
        <f ca="1">OFFSET(L!$C$1,MATCH("Instructions"&amp;ADDRESS(ROW(),COLUMN(),4),L!$A:$A,0)-1,SL,,)</f>
        <v>7. Mine Facility Street -  Provide the street name on which the mine is located. This field is optional.</v>
      </c>
      <c r="B72" s="178"/>
    </row>
    <row r="73" spans="1:2" ht="16.2">
      <c r="A73" s="92" t="str">
        <f ca="1">OFFSET(L!$C$1,MATCH("Instructions"&amp;ADDRESS(ROW(),COLUMN(),4),L!$A:$A,0)-1,SL,,)</f>
        <v>8. Mine Facility City – Provide the city name of where the mine facility is located.</v>
      </c>
      <c r="B73" s="178"/>
    </row>
    <row r="74" spans="1:2" ht="16.2">
      <c r="A74" s="92" t="str">
        <f ca="1">OFFSET(L!$C$1,MATCH("Instructions"&amp;ADDRESS(ROW(),COLUMN(),4),L!$A:$A,0)-1,SL,,)</f>
        <v>9. Mine Facility Location: State/Province, if applicable – Provide the state or province where the mine facility is located.</v>
      </c>
      <c r="B74" s="178"/>
    </row>
    <row r="75" spans="1:2" ht="97.2">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8.6">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8.6">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2.4">
      <c r="A78" s="92" t="str">
        <f ca="1">OFFSET(L!$C$1,MATCH("Instructions"&amp;ADDRESS(ROW(),COLUMN(),4),L!$A:$A,0)-1,SL,,)</f>
        <v>13. Comments – free form text field to enter any comments concerning the mine facility.  Example: mine is being acquired by Company YYY</v>
      </c>
      <c r="B78" s="178"/>
    </row>
    <row r="79" spans="1:2" ht="16.2">
      <c r="A79" s="216"/>
      <c r="B79" s="178"/>
    </row>
    <row r="80" spans="1:2" ht="97.2">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6.2">
      <c r="A81" s="216"/>
      <c r="B81" s="178"/>
    </row>
    <row r="82" spans="1:2" ht="18" customHeight="1">
      <c r="A82" s="93" t="str">
        <f ca="1">OFFSET(L!$C$1,MATCH("Instructions"&amp;ADDRESS(ROW(),COLUMN(),4),L!$A:$A,0)-1,SL,,)</f>
        <v>TERMS AND CONDITIONS</v>
      </c>
      <c r="B82" s="178"/>
    </row>
    <row r="83" spans="1:2" ht="113.4">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4.8">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4.8">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9.6">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8.6">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6.2">
      <c r="A88" s="93" t="str">
        <f ca="1">OFFSET(L!$C$1,MATCH("Instructions"&amp;ADDRESS(ROW(),COLUMN(),4),L!$A:$A,0)-1,SL,,)</f>
        <v xml:space="preserve">By accessing and using the List or any Tool, and in consideration thereof, the User agrees to the foregoing. </v>
      </c>
      <c r="B88" s="178"/>
    </row>
    <row r="89" spans="1:2" ht="16.2">
      <c r="A89" s="92" t="str">
        <f ca="1">OFFSET(L!$C$1,MATCH("General"&amp;"Cpy",L!$A:$A,0)-1,SL,,)</f>
        <v>© 2025 Responsible Minerals Initiative. All rights reserved.</v>
      </c>
      <c r="B89" s="178"/>
    </row>
    <row r="90" spans="1:2" ht="34.5" customHeight="1">
      <c r="A90" s="181" t="s">
        <v>0</v>
      </c>
      <c r="B90" s="177"/>
    </row>
    <row r="91" spans="1:2" ht="16.2">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5" customWidth="1"/>
    <col min="2" max="2" width="35.453125" style="155" customWidth="1"/>
    <col min="3" max="3" width="105.453125" style="155" customWidth="1"/>
    <col min="4" max="5" width="1.7265625" style="155" customWidth="1"/>
    <col min="6" max="6" width="52" style="155" customWidth="1"/>
    <col min="7" max="7" width="5" style="155" customWidth="1"/>
    <col min="8" max="16384" width="9" style="155"/>
  </cols>
  <sheetData>
    <row r="1" spans="1:8" ht="90.75" customHeight="1" thickTop="1">
      <c r="A1" s="394"/>
      <c r="B1" s="395"/>
      <c r="C1" s="395"/>
      <c r="D1" s="396"/>
    </row>
    <row r="2" spans="1:8" ht="16.2">
      <c r="A2" s="175"/>
      <c r="B2" s="176" t="str">
        <f ca="1">OFFSET(L!$C$1,MATCH("Definitions"&amp;ADDRESS(ROW(),COLUMN(),4),L!$A:$A,0)-1,SL,,)</f>
        <v>ITEM</v>
      </c>
      <c r="C2" s="176" t="str">
        <f ca="1">OFFSET(L!$C$1,MATCH("Definitions"&amp;ADDRESS(ROW(),COLUMN(),4),L!$A:$A,0)-1,SL,,)</f>
        <v>DEFINITION</v>
      </c>
      <c r="D2" s="398"/>
      <c r="E2" s="177"/>
    </row>
    <row r="3" spans="1:8" ht="48.6">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4.8">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9.6">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4.8">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4.8">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81">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4.8">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2.4">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81">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13.4">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16.2">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8.6">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81">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64.8">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97.2">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32.4">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13.4">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81">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4.8">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45.80000000000001">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45.80000000000001">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81">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4.8">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6.2">
      <c r="A28" s="175"/>
      <c r="B28" s="400" t="str">
        <f ca="1">OFFSET(L!$C$1,MATCH("Definitions"&amp;ADDRESS(ROW(),COLUMN(),4),L!$A:$A,0)-1,SL,,)</f>
        <v>* Please consult the EMRT Completion Guide for additional details on primary and secondary sources for this mineral.</v>
      </c>
      <c r="C28" s="400"/>
      <c r="D28" s="398"/>
      <c r="E28" s="178"/>
    </row>
    <row r="29" spans="1:5" ht="16.2">
      <c r="A29" s="175"/>
      <c r="B29" s="397" t="str">
        <f ca="1">OFFSET(L!$C$1,MATCH("General"&amp;"Cpy",L!$A:$A,0)-1,SL,,)</f>
        <v>© 2025 Responsible Minerals Initiative. All rights reserved.</v>
      </c>
      <c r="C29" s="397"/>
      <c r="D29" s="398"/>
      <c r="E29" s="178"/>
    </row>
    <row r="30" spans="1:5" ht="13.2" thickBot="1">
      <c r="A30" s="179"/>
      <c r="B30" s="180"/>
      <c r="C30" s="180"/>
      <c r="D30" s="399"/>
    </row>
    <row r="31" spans="1:5" ht="13.2"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B2" zoomScale="70" zoomScaleNormal="70" workbookViewId="0">
      <selection activeCell="D8" sqref="D8:J8"/>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29" width="15.7265625" hidden="1" customWidth="1"/>
    <col min="30" max="30" width="9.1796875" customWidth="1"/>
    <col min="31" max="32" width="9" customWidth="1"/>
  </cols>
  <sheetData>
    <row r="1" spans="1:34" ht="16.8"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6.2">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6.2">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2.4">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6.2">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6.2">
      <c r="A8" s="31"/>
      <c r="B8" s="64" t="str">
        <f ca="1">OFFSET(L!$C$1,MATCH("Declaration"&amp;ADDRESS(ROW(),COLUMN(),4),L!$A:$A,0)-1,SL,,)</f>
        <v>Company Name (*):</v>
      </c>
      <c r="C8" s="65"/>
      <c r="D8" s="410" t="s">
        <v>20168</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6.2">
      <c r="A9" s="31"/>
      <c r="B9" s="64" t="str">
        <f ca="1">OFFSET(L!$C$1,MATCH("Declaration"&amp;ADDRESS(ROW(),COLUMN(),4),L!$A:$A,0)-1,SL,,)</f>
        <v>Declaration Scope or Class (*):</v>
      </c>
      <c r="C9" s="65"/>
      <c r="D9" s="444" t="s">
        <v>19</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1"/>
      <c r="D10" s="417"/>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6.2">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6.2">
      <c r="A12" s="31"/>
      <c r="B12" s="382" t="str">
        <f ca="1">OFFSET(L!$C$1,MATCH("Declaration"&amp;ADDRESS(ROW(),COLUMN(),4),L!$A:$A,0)-1,SL,,)</f>
        <v>Select Minerals/Metals in Scope (*):</v>
      </c>
      <c r="C12" s="111"/>
      <c r="D12" s="370" t="s">
        <v>40</v>
      </c>
      <c r="E12" s="427" t="s">
        <v>18684</v>
      </c>
      <c r="F12" s="428"/>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0">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7" t="s">
        <v>41</v>
      </c>
      <c r="F13" s="428"/>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6.2">
      <c r="A14" s="31"/>
      <c r="B14" s="429"/>
      <c r="C14" s="111"/>
      <c r="D14" s="296"/>
      <c r="E14" s="431"/>
      <c r="F14" s="43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6.2">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6"/>
      <c r="D16" s="413"/>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6"/>
      <c r="D17" s="413"/>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6"/>
      <c r="D18" s="413"/>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6"/>
      <c r="D19" s="413" t="s">
        <v>20161</v>
      </c>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6"/>
      <c r="D20" s="433" t="s">
        <v>20162</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6"/>
      <c r="D21" s="413" t="s">
        <v>20163</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6"/>
      <c r="D22" s="413" t="s">
        <v>20164</v>
      </c>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6"/>
      <c r="D23" s="413" t="s">
        <v>20165</v>
      </c>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6"/>
      <c r="D24" s="433" t="s">
        <v>20166</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3"/>
      <c r="D25" s="413" t="s">
        <v>20163</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7"/>
      <c r="D26" s="439">
        <v>46059</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399999999999999">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6.2">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2">
      <c r="A30" s="34"/>
      <c r="B30" s="297" t="str">
        <f t="shared" ref="B30:B39" si="32">IF(COUNTBLANK(AA12),"",AA12&amp;"(*)")</f>
        <v>Cobalt(*)</v>
      </c>
      <c r="C30" s="28"/>
      <c r="D30" s="436" t="s">
        <v>22</v>
      </c>
      <c r="E30" s="437"/>
      <c r="F30" s="8"/>
      <c r="G30" s="401"/>
      <c r="H30" s="402"/>
      <c r="I30" s="402"/>
      <c r="J30" s="403"/>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2">
      <c r="A31" s="34"/>
      <c r="B31" s="297" t="str">
        <f t="shared" si="32"/>
        <v>Copper(*)</v>
      </c>
      <c r="C31" s="28"/>
      <c r="D31" s="436" t="s">
        <v>25</v>
      </c>
      <c r="E31" s="437"/>
      <c r="F31" s="8"/>
      <c r="G31" s="401"/>
      <c r="H31" s="402"/>
      <c r="I31" s="402"/>
      <c r="J31" s="40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2">
      <c r="A32" s="34"/>
      <c r="B32" s="297" t="str">
        <f t="shared" si="32"/>
        <v>Graphite(*)</v>
      </c>
      <c r="C32" s="28"/>
      <c r="D32" s="436" t="s">
        <v>22</v>
      </c>
      <c r="E32" s="437"/>
      <c r="F32" s="8"/>
      <c r="G32" s="401"/>
      <c r="H32" s="402"/>
      <c r="I32" s="402"/>
      <c r="J32" s="403"/>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2">
      <c r="A33" s="34"/>
      <c r="B33" s="297" t="str">
        <f t="shared" si="32"/>
        <v>Lithium(*)</v>
      </c>
      <c r="C33" s="28"/>
      <c r="D33" s="436" t="s">
        <v>22</v>
      </c>
      <c r="E33" s="437"/>
      <c r="F33" s="8"/>
      <c r="G33" s="401"/>
      <c r="H33" s="402"/>
      <c r="I33" s="402"/>
      <c r="J33" s="403"/>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2">
      <c r="A34" s="34"/>
      <c r="B34" s="297" t="str">
        <f t="shared" si="32"/>
        <v>Mica(*)</v>
      </c>
      <c r="C34" s="28"/>
      <c r="D34" s="436" t="s">
        <v>22</v>
      </c>
      <c r="E34" s="437"/>
      <c r="F34" s="8"/>
      <c r="G34" s="401"/>
      <c r="H34" s="402"/>
      <c r="I34" s="402"/>
      <c r="J34" s="403"/>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36" t="s">
        <v>25</v>
      </c>
      <c r="E35" s="437"/>
      <c r="F35" s="8"/>
      <c r="G35" s="401"/>
      <c r="H35" s="402"/>
      <c r="I35" s="402"/>
      <c r="J35" s="403"/>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2">
      <c r="A42" s="34"/>
      <c r="B42" s="298" t="str">
        <f t="shared" ref="B42:B51" si="37">IF(ISERROR(AA12),"",AA12&amp;"")&amp;P42</f>
        <v>Cobalt</v>
      </c>
      <c r="C42" s="28"/>
      <c r="D42" s="436"/>
      <c r="E42" s="437"/>
      <c r="F42" s="8"/>
      <c r="G42" s="401"/>
      <c r="H42" s="402"/>
      <c r="I42" s="402"/>
      <c r="J42" s="403"/>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2">
      <c r="A43" s="34"/>
      <c r="B43" s="298" t="str">
        <f t="shared" si="37"/>
        <v>Copper(*)</v>
      </c>
      <c r="C43" s="28"/>
      <c r="D43" s="436" t="s">
        <v>25</v>
      </c>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2">
      <c r="A44" s="34"/>
      <c r="B44" s="298" t="str">
        <f t="shared" si="37"/>
        <v>Graphite</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2">
      <c r="A45" s="34"/>
      <c r="B45" s="298" t="str">
        <f t="shared" si="37"/>
        <v>Lithium</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2">
      <c r="A46" s="34"/>
      <c r="B46" s="298" t="str">
        <f t="shared" si="37"/>
        <v>Mica</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36" t="s">
        <v>25</v>
      </c>
      <c r="E47" s="437"/>
      <c r="F47" s="8"/>
      <c r="G47" s="401"/>
      <c r="H47" s="402"/>
      <c r="I47" s="402"/>
      <c r="J47" s="403"/>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2">
      <c r="A54" s="34"/>
      <c r="B54" s="298" t="str">
        <f>IF(ISERROR(AA$12),"",AA$12&amp;"")&amp;P$54</f>
        <v>Cobalt</v>
      </c>
      <c r="C54" s="6"/>
      <c r="D54" s="436"/>
      <c r="E54" s="437"/>
      <c r="F54" s="40"/>
      <c r="G54" s="401"/>
      <c r="H54" s="402"/>
      <c r="I54" s="402"/>
      <c r="J54" s="403"/>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2">
      <c r="A55" s="34"/>
      <c r="B55" s="298" t="str">
        <f>IF(ISERROR(AA$13),"",AA$13&amp;"")&amp;P$55</f>
        <v>Copper(*)</v>
      </c>
      <c r="C55" s="6"/>
      <c r="D55" s="436" t="s">
        <v>26</v>
      </c>
      <c r="E55" s="437"/>
      <c r="F55" s="40"/>
      <c r="G55" s="401"/>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298" t="str">
        <f>IF(ISERROR(AA$14),"",AA$14&amp;"")&amp;P$56</f>
        <v>Graphite</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2.05" customHeight="1">
      <c r="A57" s="34"/>
      <c r="B57" s="298" t="str">
        <f>IF(ISERROR(AA$15),"",AA$15&amp;"")&amp;P$57</f>
        <v>Lithium</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2">
      <c r="A58" s="34"/>
      <c r="B58" s="298" t="str">
        <f>IF(ISERROR(AA$16),"",AA$16&amp;"")&amp;P$58</f>
        <v>Mica</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36" t="s">
        <v>26</v>
      </c>
      <c r="E59" s="437"/>
      <c r="F59" s="40"/>
      <c r="G59" s="401"/>
      <c r="H59" s="402"/>
      <c r="I59" s="402"/>
      <c r="J59" s="403"/>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049999999999997"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2">
      <c r="A66" s="34"/>
      <c r="B66" s="298" t="str">
        <f>IF(ISERROR(AA$12),"",AA$12&amp;"")&amp;P$54</f>
        <v>Cobalt</v>
      </c>
      <c r="C66" s="6"/>
      <c r="D66" s="436"/>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6" t="s">
        <v>26</v>
      </c>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36" t="s">
        <v>26</v>
      </c>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2">
      <c r="A78" s="34"/>
      <c r="B78" s="298" t="str">
        <f>IF(ISERROR(AA$12),"",AA$12&amp;"")&amp;P$54</f>
        <v>Cobalt</v>
      </c>
      <c r="C78" s="28"/>
      <c r="D78" s="436"/>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2">
      <c r="A79" s="34"/>
      <c r="B79" s="298" t="str">
        <f>IF(ISERROR(AA$13),"",AA$13&amp;"")&amp;P$55</f>
        <v>Copper(*)</v>
      </c>
      <c r="C79" s="28"/>
      <c r="D79" s="436" t="s">
        <v>30</v>
      </c>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36" t="s">
        <v>30</v>
      </c>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8.6">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2.2">
      <c r="A90" s="34"/>
      <c r="B90" s="298" t="str">
        <f>IF(ISERROR(AA$12),"",AA$12&amp;"")&amp;P$54</f>
        <v>Cobalt</v>
      </c>
      <c r="C90" s="6"/>
      <c r="D90" s="436"/>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2">
      <c r="A91" s="34"/>
      <c r="B91" s="298" t="str">
        <f>IF(ISERROR(AA$13),"",AA$13&amp;"")&amp;P$55</f>
        <v>Copper(*)</v>
      </c>
      <c r="C91" s="6"/>
      <c r="D91" s="436" t="s">
        <v>22</v>
      </c>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2.2">
      <c r="A92" s="34"/>
      <c r="B92" s="298" t="str">
        <f>IF(ISERROR(AA$14),"",AA$14&amp;"")&amp;P$56</f>
        <v>Graphite</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2.2">
      <c r="A93" s="34"/>
      <c r="B93" s="298" t="str">
        <f>IF(ISERROR(AA$15),"",AA$15&amp;"")&amp;P$57</f>
        <v>Lithium</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2.2">
      <c r="A94" s="34"/>
      <c r="B94" s="298" t="str">
        <f>IF(ISERROR(AA$16),"",AA$16&amp;"")&amp;P$58</f>
        <v>Mica</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36" t="s">
        <v>22</v>
      </c>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2">
      <c r="A102" s="34"/>
      <c r="B102" s="298" t="str">
        <f>IF(ISERROR(AA$12),"",AA$12&amp;"")&amp;P$54</f>
        <v>Cobalt</v>
      </c>
      <c r="C102" s="28"/>
      <c r="D102" s="436"/>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2">
      <c r="A103" s="34"/>
      <c r="B103" s="298" t="str">
        <f>IF(ISERROR(AA$13),"",AA$13&amp;"")&amp;P$55</f>
        <v>Copper(*)</v>
      </c>
      <c r="C103" s="28"/>
      <c r="D103" s="436" t="s">
        <v>22</v>
      </c>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2">
      <c r="A104" s="34"/>
      <c r="B104" s="298" t="str">
        <f>IF(ISERROR(AA$14),"",AA$14&amp;"")&amp;P$56</f>
        <v>Graphite</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2">
      <c r="A105" s="34"/>
      <c r="B105" s="298" t="str">
        <f>IF(ISERROR(AA$15),"",AA$15&amp;"")&amp;P$57</f>
        <v>Lithium</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2">
      <c r="A106" s="34"/>
      <c r="B106" s="298" t="str">
        <f>IF(ISERROR(AA$16),"",AA$16&amp;"")&amp;P$58</f>
        <v>Mica</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36" t="s">
        <v>22</v>
      </c>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6.2">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t="s">
        <v>25</v>
      </c>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6.2">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t="s">
        <v>22</v>
      </c>
      <c r="E117" s="437"/>
      <c r="F117" s="49"/>
      <c r="G117" s="453"/>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6.2">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6.2">
      <c r="A120" s="34"/>
      <c r="B120" s="298" t="str">
        <f>IF(ISERROR(AA$12),"",AA$12&amp;"")&amp;P$54</f>
        <v>Cobalt</v>
      </c>
      <c r="C120" s="292"/>
      <c r="D120" s="436" t="s">
        <v>22</v>
      </c>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6.2">
      <c r="A121" s="34"/>
      <c r="B121" s="298" t="str">
        <f>IF(ISERROR(AA$13),"",AA$13&amp;"")&amp;P$55</f>
        <v>Copper(*)</v>
      </c>
      <c r="C121" s="292"/>
      <c r="D121" s="436" t="s">
        <v>22</v>
      </c>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6.2">
      <c r="A122" s="34"/>
      <c r="B122" s="298" t="str">
        <f>IF(ISERROR(AA$14),"",AA$14&amp;"")&amp;P$56</f>
        <v>Graphite</v>
      </c>
      <c r="C122" s="6"/>
      <c r="D122" s="436" t="s">
        <v>22</v>
      </c>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6.2">
      <c r="A123" s="34"/>
      <c r="B123" s="298" t="str">
        <f>IF(ISERROR(AA$15),"",AA$15&amp;"")&amp;P$57</f>
        <v>Lithium</v>
      </c>
      <c r="C123" s="6"/>
      <c r="D123" s="436" t="s">
        <v>22</v>
      </c>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6.2">
      <c r="A124" s="34"/>
      <c r="B124" s="298" t="str">
        <f>IF(ISERROR(AA$16),"",AA$16&amp;"")&amp;P$58</f>
        <v>Mica</v>
      </c>
      <c r="C124" s="6"/>
      <c r="D124" s="436" t="s">
        <v>22</v>
      </c>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36" t="s">
        <v>22</v>
      </c>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25</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6.2">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t="s">
        <v>33</v>
      </c>
      <c r="E133" s="462"/>
      <c r="F133" s="49"/>
      <c r="G133" s="401" t="s">
        <v>20167</v>
      </c>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6.2">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t="s">
        <v>22</v>
      </c>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6.2">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t="s">
        <v>25</v>
      </c>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6.2">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6.8"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6.8" thickTop="1">
      <c r="L140" s="94"/>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7"/>
    </row>
    <row r="143" spans="1:33" ht="17.55" hidden="1" customHeight="1"/>
    <row r="144" spans="1:33" ht="17.55" hidden="1" customHeight="1">
      <c r="B144" s="171" t="s">
        <v>25</v>
      </c>
    </row>
    <row r="145" spans="2:2" ht="17.55" hidden="1" customHeight="1">
      <c r="B145" s="171" t="s">
        <v>22</v>
      </c>
    </row>
    <row r="146" spans="2:2" ht="17.55" hidden="1" customHeight="1">
      <c r="B146" s="171" t="s">
        <v>26</v>
      </c>
    </row>
    <row r="147" spans="2:2" ht="17.55" hidden="1" customHeight="1">
      <c r="B147" s="171" t="s">
        <v>18682</v>
      </c>
    </row>
    <row r="148" spans="2:2" ht="17.55" hidden="1" customHeight="1">
      <c r="B148" s="171" t="s">
        <v>25</v>
      </c>
    </row>
    <row r="149" spans="2:2" ht="17.55" hidden="1" customHeight="1">
      <c r="B149" s="171" t="s">
        <v>22</v>
      </c>
    </row>
    <row r="150" spans="2:2" ht="17.55" hidden="1" customHeight="1">
      <c r="B150" s="171" t="s">
        <v>26</v>
      </c>
    </row>
    <row r="151" spans="2:2" ht="17.55" hidden="1" customHeight="1">
      <c r="B151" s="307" t="s">
        <v>18958</v>
      </c>
    </row>
    <row r="152" spans="2:2" ht="17.55" hidden="1" customHeight="1">
      <c r="B152" s="171" t="s">
        <v>27</v>
      </c>
    </row>
    <row r="153" spans="2:2" ht="17.55" hidden="1" customHeight="1">
      <c r="B153" s="171" t="s">
        <v>28</v>
      </c>
    </row>
    <row r="154" spans="2:2" ht="17.55" hidden="1" customHeight="1">
      <c r="B154" s="171" t="s">
        <v>29</v>
      </c>
    </row>
    <row r="155" spans="2:2" ht="17.55" hidden="1" customHeight="1">
      <c r="B155" s="171" t="s">
        <v>30</v>
      </c>
    </row>
    <row r="156" spans="2:2" ht="17.55" hidden="1" customHeight="1">
      <c r="B156" s="171" t="s">
        <v>31</v>
      </c>
    </row>
    <row r="157" spans="2:2" ht="17.55" hidden="1" customHeight="1">
      <c r="B157" s="171" t="s">
        <v>18683</v>
      </c>
    </row>
    <row r="158" spans="2:2" ht="17.55" hidden="1" customHeight="1">
      <c r="B158" s="171" t="s">
        <v>32</v>
      </c>
    </row>
    <row r="159" spans="2:2" ht="17.55" hidden="1" customHeight="1">
      <c r="B159" s="171" t="s">
        <v>25</v>
      </c>
    </row>
    <row r="160" spans="2:2" ht="17.55" hidden="1" customHeight="1">
      <c r="B160" s="171" t="s">
        <v>22</v>
      </c>
    </row>
    <row r="161" spans="2:3" ht="17.55" hidden="1" customHeight="1">
      <c r="B161" s="171" t="s">
        <v>32</v>
      </c>
    </row>
    <row r="162" spans="2:3" ht="17.55" hidden="1" customHeight="1">
      <c r="B162" s="171" t="s">
        <v>33</v>
      </c>
    </row>
    <row r="163" spans="2:3" ht="17.55" hidden="1" customHeight="1">
      <c r="B163" s="171" t="s">
        <v>22</v>
      </c>
    </row>
    <row r="164" spans="2:3" ht="17.55" hidden="1" customHeight="1">
      <c r="B164" s="171" t="s">
        <v>25</v>
      </c>
    </row>
    <row r="165" spans="2:3" ht="17.55" hidden="1" customHeight="1">
      <c r="B165" s="171" t="s">
        <v>22</v>
      </c>
    </row>
    <row r="166" spans="2:3" ht="17.55" hidden="1" customHeight="1">
      <c r="B166" s="171" t="s">
        <v>26</v>
      </c>
    </row>
    <row r="167" spans="2:3" ht="17.55" hidden="1" customHeight="1">
      <c r="B167" s="171" t="s">
        <v>34</v>
      </c>
    </row>
    <row r="168" spans="2:3" ht="17.55" hidden="1" customHeight="1">
      <c r="B168" s="171" t="s">
        <v>35</v>
      </c>
    </row>
    <row r="169" spans="2:3" ht="17.55" hidden="1" customHeight="1">
      <c r="B169" s="171" t="s">
        <v>36</v>
      </c>
    </row>
    <row r="170" spans="2:3" ht="17.55" hidden="1" customHeight="1">
      <c r="B170" s="171" t="s">
        <v>37</v>
      </c>
    </row>
    <row r="171" spans="2:3" ht="17.55" hidden="1" customHeight="1">
      <c r="B171" s="171" t="s">
        <v>22</v>
      </c>
    </row>
    <row r="172" spans="2:3" ht="17.55" hidden="1" customHeight="1">
      <c r="B172" s="171" t="s">
        <v>25</v>
      </c>
    </row>
    <row r="173" spans="2:3" ht="17.55" hidden="1" customHeight="1">
      <c r="B173" s="171" t="s">
        <v>38</v>
      </c>
    </row>
    <row r="174" spans="2:3" ht="17.55" hidden="1" customHeight="1">
      <c r="B174" s="171" t="s">
        <v>22</v>
      </c>
    </row>
    <row r="175" spans="2:3" ht="17.55" hidden="1" customHeight="1">
      <c r="B175" s="171" t="s">
        <v>40</v>
      </c>
      <c r="C175" t="s">
        <v>19180</v>
      </c>
    </row>
    <row r="176" spans="2:3" ht="17.55" hidden="1" customHeight="1">
      <c r="B176" s="171" t="s">
        <v>18684</v>
      </c>
      <c r="C176" t="s">
        <v>19181</v>
      </c>
    </row>
    <row r="177" spans="2:3" ht="17.55" hidden="1" customHeight="1">
      <c r="B177" s="171" t="s">
        <v>18686</v>
      </c>
      <c r="C177" t="s">
        <v>19182</v>
      </c>
    </row>
    <row r="178" spans="2:3" ht="17.55" hidden="1" customHeight="1">
      <c r="B178" s="171" t="s">
        <v>18687</v>
      </c>
      <c r="C178" t="s">
        <v>19183</v>
      </c>
    </row>
    <row r="179" spans="2:3" ht="17.55" hidden="1" customHeight="1">
      <c r="B179" s="171" t="s">
        <v>41</v>
      </c>
      <c r="C179" t="s">
        <v>19184</v>
      </c>
    </row>
    <row r="180" spans="2:3" ht="17.55" hidden="1" customHeight="1">
      <c r="B180" s="171" t="s">
        <v>18685</v>
      </c>
      <c r="C180" t="s">
        <v>19185</v>
      </c>
    </row>
    <row r="181" spans="2:3" ht="17.55" hidden="1" customHeight="1">
      <c r="B181" s="171"/>
    </row>
    <row r="182" spans="2:3" ht="17.55" hidden="1" customHeight="1">
      <c r="B182" s="171"/>
    </row>
    <row r="183" spans="2:3" ht="17.55" hidden="1" customHeight="1">
      <c r="B183" s="171"/>
    </row>
    <row r="184" spans="2:3" ht="17.55" hidden="1" customHeight="1">
      <c r="B184" s="171"/>
    </row>
    <row r="185" spans="2:3" ht="17.55" hidden="1" customHeight="1">
      <c r="B185" s="171" t="s">
        <v>18688</v>
      </c>
    </row>
    <row r="186" spans="2:3" ht="17.55" hidden="1" customHeight="1"/>
    <row r="187" spans="2:3" ht="17.55" hidden="1" customHeight="1"/>
    <row r="188" spans="2:3" ht="17.55" hidden="1" customHeight="1">
      <c r="B188" s="368"/>
    </row>
    <row r="189" spans="2:3" ht="17.5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B39AF97D-2EE0-4CC4-A2D2-946A2925FD4D}"/>
    <hyperlink ref="D24" r:id="rId2" xr:uid="{BD6E35CB-32BD-42FC-8F9D-995008755C1F}"/>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6"/>
  <cols>
    <col min="1" max="1" width="13.7265625" style="169" customWidth="1"/>
    <col min="2" max="2" width="13.1796875" style="95" customWidth="1"/>
    <col min="3" max="3" width="40.453125" style="95" customWidth="1"/>
    <col min="4" max="4" width="30.7265625" style="95" customWidth="1"/>
    <col min="5" max="5" width="21" style="95" customWidth="1"/>
    <col min="6" max="7" width="14" style="95" customWidth="1"/>
    <col min="8" max="8" width="25" style="95" customWidth="1"/>
    <col min="9" max="9" width="24" style="95" customWidth="1"/>
    <col min="10" max="10" width="18.1796875" style="95" customWidth="1"/>
    <col min="11" max="11" width="27.1796875" style="95" customWidth="1"/>
    <col min="12" max="12" width="20.7265625" style="95" customWidth="1"/>
    <col min="13" max="13" width="35" style="95" customWidth="1"/>
    <col min="14" max="14" width="42" style="95" customWidth="1"/>
    <col min="15" max="15" width="32" style="95" customWidth="1"/>
    <col min="16" max="16" width="23" style="95" customWidth="1"/>
    <col min="17" max="17" width="43.453125" style="95" customWidth="1"/>
    <col min="18" max="18" width="7.26953125" style="95" hidden="1" customWidth="1"/>
    <col min="19" max="19" width="19" style="95" hidden="1" customWidth="1"/>
    <col min="20" max="20" width="13.1796875" style="95" hidden="1" customWidth="1"/>
    <col min="21" max="21" width="19.453125" style="95" hidden="1" customWidth="1"/>
    <col min="22" max="22" width="5.7265625" style="95" hidden="1" customWidth="1"/>
    <col min="23" max="23" width="14.453125" style="95" hidden="1" customWidth="1"/>
    <col min="24" max="24" width="27.26953125" style="95" hidden="1" customWidth="1"/>
    <col min="25" max="25" width="25.7265625" style="95" hidden="1" customWidth="1"/>
    <col min="26" max="26" width="22" style="95" hidden="1" customWidth="1"/>
    <col min="27" max="27" width="20.7265625" style="95" hidden="1" customWidth="1"/>
    <col min="28" max="28" width="20.1796875" style="313" hidden="1" customWidth="1"/>
    <col min="29" max="29" width="26.26953125" style="95" hidden="1" customWidth="1"/>
    <col min="30" max="30" width="23.26953125" style="95" hidden="1" customWidth="1"/>
    <col min="31" max="31" width="26" style="95" hidden="1" customWidth="1"/>
    <col min="32" max="32" width="30.179687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8"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399999999999999">
      <c r="A5" s="196"/>
      <c r="B5" s="302" t="str">
        <f>IF(LEN(A5)=0,"",INDEX('Smelter Look-up'!$A:$A,MATCH($A5,'Smelter Look-up'!$E:$E,0)))</f>
        <v/>
      </c>
      <c r="C5" s="151" t="str">
        <f>IF(LEN(A5)=0,"",INDEX('Smelter Look-up'!$C:$C,MATCH($A5,'Smelter Look-up'!$E:$E,0)))</f>
        <v/>
      </c>
      <c r="D5" s="148"/>
      <c r="E5" s="148" t="str">
        <f ca="1">IF(ISERROR($V5),"",OFFSET('Smelter Look-up'!$D$4,$V5-4,0)&amp;"")</f>
        <v/>
      </c>
      <c r="F5" s="148" t="str">
        <f ca="1">IF(ISERROR($V5),"",OFFSET('Smelter Look-up'!$E$4,$V5-4,0))</f>
        <v/>
      </c>
      <c r="G5" s="148" t="str">
        <f ca="1">IF(C5=$X$4,"Enter smelter details",IF(ISERROR($V5),"",OFFSET('Smelter Look-up'!$F$4,$V5-4,0)))</f>
        <v/>
      </c>
      <c r="H5" s="204" t="str">
        <f ca="1">IF(ISERROR($V5),"",OFFSET('Smelter Look-up'!$G$4,$V5-4,0))</f>
        <v/>
      </c>
      <c r="I5" s="205" t="str">
        <f ca="1">IF(ISERROR($V5),"",OFFSET('Smelter Look-up'!$H$4,$V5-4,0))</f>
        <v/>
      </c>
      <c r="J5" s="205" t="str">
        <f ca="1">IF(ISERROR($V5),"",OFFSET('Smelter Look-up'!$I$4,$V5-4,0))</f>
        <v/>
      </c>
      <c r="K5" s="149"/>
      <c r="L5" s="149"/>
      <c r="M5" s="149"/>
      <c r="N5" s="149"/>
      <c r="O5" s="149"/>
      <c r="P5" s="207"/>
      <c r="Q5" s="150"/>
      <c r="R5" s="148" t="str">
        <f ca="1">IF(ISERROR($V5),"",OFFSET('Smelter Look-up'!$C$4,$V5-4,0)&amp;"")</f>
        <v/>
      </c>
      <c r="S5" s="154" t="str">
        <f t="shared" ref="S5:S12" ca="1" si="0">IF(B5="","",IF(ISERROR(MATCH($E5,CL,0)),"Unknown",INDIRECT("'C'!$A$"&amp;MATCH($E5,CL,0)+1)))</f>
        <v/>
      </c>
      <c r="T5" s="154" t="str">
        <f ca="1">IF(B5="","",IF(ISERROR(MATCH($J5,SorP!$B$1:$B$6226,0)),"",INDIRECT("'SorP'!$A$"&amp;MATCH($S5&amp;$J5,SorP!C:C,0))))</f>
        <v/>
      </c>
      <c r="U5" s="167"/>
      <c r="V5" s="168" t="e">
        <f>IF(C5="",NA(),MATCH($B5&amp;$C5,'Smelter Look-up'!$J:$J,0))</f>
        <v>#N/A</v>
      </c>
      <c r="X5" s="169">
        <f t="shared" ref="X5:X12" ca="1" si="1">IF(AND(C5="Smelter not listed",OR(LEN(D5)=0,LEN(E5)=0)),1,0)</f>
        <v>0</v>
      </c>
      <c r="AB5" s="312" t="str">
        <f t="shared" ref="AB5:AB12" si="2">IF(C5="","",B5)</f>
        <v/>
      </c>
      <c r="AC5" s="169" t="str">
        <f>B5</f>
        <v/>
      </c>
      <c r="AD5" s="169" t="str">
        <f>IF(C5="Smelter not listed",D5,C5)</f>
        <v/>
      </c>
    </row>
    <row r="6" spans="1:34" s="169" customFormat="1" ht="20.399999999999999">
      <c r="A6" s="196"/>
      <c r="B6" s="302" t="str">
        <f>IF(LEN(A6)=0,"",INDEX('Smelter Look-up'!$A:$A,MATCH($A6,'Smelter Look-up'!$E:$E,0)))</f>
        <v/>
      </c>
      <c r="C6" s="151" t="str">
        <f>IF(LEN(A6)=0,"",INDEX('Smelter Look-up'!$C:$C,MATCH($A6,'Smelter Look-up'!$E:$E,0)))</f>
        <v/>
      </c>
      <c r="D6" s="148"/>
      <c r="E6" s="148" t="str">
        <f ca="1">IF(ISERROR($V6),"",OFFSET('Smelter Look-up'!$D$4,$V6-4,0)&amp;"")</f>
        <v/>
      </c>
      <c r="F6" s="148" t="str">
        <f ca="1">IF(ISERROR($V6),"",OFFSET('Smelter Look-up'!$E$4,$V6-4,0))</f>
        <v/>
      </c>
      <c r="G6" s="148" t="str">
        <f ca="1">IF(C6=$X$4,"Enter smelter details",IF(ISERROR($V6),"",OFFSET('Smelter Look-up'!$F$4,$V6-4,0)))</f>
        <v/>
      </c>
      <c r="H6" s="204" t="str">
        <f ca="1">IF(ISERROR($V6),"",OFFSET('Smelter Look-up'!$G$4,$V6-4,0))</f>
        <v/>
      </c>
      <c r="I6" s="205" t="str">
        <f ca="1">IF(ISERROR($V6),"",OFFSET('Smelter Look-up'!$H$4,$V6-4,0))</f>
        <v/>
      </c>
      <c r="J6" s="205" t="str">
        <f ca="1">IF(ISERROR($V6),"",OFFSET('Smelter Look-up'!$I$4,$V6-4,0))</f>
        <v/>
      </c>
      <c r="K6" s="149"/>
      <c r="L6" s="149"/>
      <c r="M6" s="149"/>
      <c r="N6" s="149"/>
      <c r="O6" s="149"/>
      <c r="P6" s="207"/>
      <c r="Q6" s="150"/>
      <c r="R6" s="148" t="str">
        <f ca="1">IF(ISERROR($V6),"",OFFSET('Smelter Look-up'!$C$4,$V6-4,0)&amp;"")</f>
        <v/>
      </c>
      <c r="S6" s="154" t="str">
        <f t="shared" ca="1" si="0"/>
        <v/>
      </c>
      <c r="T6" s="154" t="str">
        <f ca="1">IF(B6="","",IF(ISERROR(MATCH($J6,SorP!$B$1:$B$6226,0)),"",INDIRECT("'SorP'!$A$"&amp;MATCH($S6&amp;$J6,SorP!C:C,0))))</f>
        <v/>
      </c>
      <c r="U6" s="167"/>
      <c r="V6" s="168" t="e">
        <f>IF(C6="",NA(),MATCH($B6&amp;$C6,'Smelter Look-up'!$J:$J,0))</f>
        <v>#N/A</v>
      </c>
      <c r="X6" s="169">
        <f t="shared" ca="1" si="1"/>
        <v>0</v>
      </c>
      <c r="AB6" s="312" t="str">
        <f t="shared" si="2"/>
        <v/>
      </c>
      <c r="AC6" s="169" t="str">
        <f t="shared" ref="AC6:AC69" si="3">B6</f>
        <v/>
      </c>
      <c r="AD6" s="169" t="str">
        <f t="shared" ref="AD6:AD69" si="4">IF(C6="Smelter not listed",D6,C6)</f>
        <v/>
      </c>
    </row>
    <row r="7" spans="1:34" s="169" customFormat="1" ht="20.399999999999999">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399999999999999">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399999999999999">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399999999999999">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399999999999999">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399999999999999">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399999999999999">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399999999999999">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399999999999999">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399999999999999">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399999999999999">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399999999999999">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399999999999999">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399999999999999">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399999999999999">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399999999999999">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399999999999999">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399999999999999">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399999999999999">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399999999999999">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399999999999999">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399999999999999">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399999999999999">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399999999999999">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399999999999999">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399999999999999">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399999999999999">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399999999999999">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399999999999999">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399999999999999">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399999999999999">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399999999999999">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399999999999999">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399999999999999">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399999999999999">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399999999999999">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399999999999999">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399999999999999">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399999999999999">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399999999999999">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399999999999999">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399999999999999">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399999999999999">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399999999999999">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399999999999999">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399999999999999">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399999999999999">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399999999999999">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399999999999999">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399999999999999">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399999999999999">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399999999999999">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399999999999999">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399999999999999">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399999999999999">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399999999999999">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399999999999999">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399999999999999">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399999999999999">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399999999999999">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399999999999999">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399999999999999">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399999999999999">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399999999999999">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399999999999999">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399999999999999">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399999999999999">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399999999999999">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399999999999999">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399999999999999">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399999999999999">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399999999999999">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399999999999999">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399999999999999">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399999999999999">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399999999999999">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399999999999999">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399999999999999">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399999999999999">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399999999999999">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399999999999999">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399999999999999">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399999999999999">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399999999999999">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399999999999999">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399999999999999">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399999999999999">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399999999999999">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399999999999999">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399999999999999">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399999999999999">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399999999999999">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399999999999999">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399999999999999">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399999999999999">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399999999999999">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399999999999999">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399999999999999">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399999999999999">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399999999999999">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399999999999999">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399999999999999">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399999999999999">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399999999999999">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399999999999999">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399999999999999">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399999999999999">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399999999999999">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399999999999999">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399999999999999">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399999999999999">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399999999999999">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399999999999999">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399999999999999">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399999999999999">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399999999999999">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399999999999999">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399999999999999">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399999999999999">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399999999999999">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399999999999999">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399999999999999">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399999999999999">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399999999999999">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399999999999999">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399999999999999">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399999999999999">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399999999999999">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399999999999999">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399999999999999">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399999999999999">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399999999999999">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399999999999999">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399999999999999">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399999999999999">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399999999999999">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399999999999999">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399999999999999">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399999999999999">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399999999999999">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399999999999999">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399999999999999">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399999999999999">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399999999999999">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399999999999999">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399999999999999">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399999999999999">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399999999999999">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399999999999999">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399999999999999">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399999999999999">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399999999999999">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399999999999999">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399999999999999">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399999999999999">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399999999999999">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399999999999999">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399999999999999">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399999999999999">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399999999999999">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399999999999999">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399999999999999">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399999999999999">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399999999999999">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399999999999999">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399999999999999">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399999999999999">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399999999999999">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399999999999999">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399999999999999">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399999999999999">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399999999999999">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399999999999999">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399999999999999">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399999999999999">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399999999999999">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399999999999999">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399999999999999">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399999999999999">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399999999999999">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399999999999999">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399999999999999">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399999999999999">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399999999999999">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399999999999999">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399999999999999">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399999999999999">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399999999999999">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399999999999999">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399999999999999">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399999999999999">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399999999999999">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399999999999999">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399999999999999">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399999999999999">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399999999999999">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399999999999999">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399999999999999">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399999999999999">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399999999999999">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399999999999999">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399999999999999">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399999999999999">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399999999999999">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399999999999999">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399999999999999">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399999999999999">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399999999999999">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399999999999999">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399999999999999">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399999999999999">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399999999999999">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399999999999999">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399999999999999">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399999999999999">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399999999999999">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399999999999999">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399999999999999">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399999999999999">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399999999999999">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399999999999999">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399999999999999">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399999999999999">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399999999999999">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399999999999999">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399999999999999">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399999999999999">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399999999999999">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399999999999999">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399999999999999">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399999999999999">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399999999999999">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399999999999999">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399999999999999">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399999999999999">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399999999999999">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399999999999999">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399999999999999">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399999999999999">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399999999999999">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399999999999999">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399999999999999">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399999999999999">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399999999999999">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399999999999999">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399999999999999">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399999999999999">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399999999999999">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399999999999999">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399999999999999">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399999999999999">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399999999999999">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399999999999999">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399999999999999">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399999999999999">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399999999999999">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399999999999999">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399999999999999">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399999999999999">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399999999999999">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399999999999999">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399999999999999">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399999999999999">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399999999999999">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399999999999999">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399999999999999">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399999999999999">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399999999999999">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399999999999999">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399999999999999">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399999999999999">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399999999999999">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399999999999999">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399999999999999">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399999999999999">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399999999999999">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399999999999999">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399999999999999">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399999999999999">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399999999999999">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399999999999999">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399999999999999">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399999999999999">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399999999999999">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399999999999999">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399999999999999">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399999999999999">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399999999999999">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399999999999999">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399999999999999">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399999999999999">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399999999999999">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399999999999999">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399999999999999">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399999999999999">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399999999999999">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399999999999999">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399999999999999">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399999999999999">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399999999999999">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399999999999999">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399999999999999">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399999999999999">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399999999999999">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399999999999999">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399999999999999">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399999999999999">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399999999999999">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399999999999999">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399999999999999">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399999999999999">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399999999999999">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399999999999999">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399999999999999">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399999999999999">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399999999999999">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399999999999999">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399999999999999">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399999999999999">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399999999999999">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399999999999999">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399999999999999">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399999999999999">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399999999999999">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399999999999999">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399999999999999">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399999999999999">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399999999999999">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399999999999999">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399999999999999">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399999999999999">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399999999999999">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399999999999999">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399999999999999">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399999999999999">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399999999999999">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399999999999999">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399999999999999">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399999999999999">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399999999999999">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399999999999999">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399999999999999">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399999999999999">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399999999999999">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399999999999999">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399999999999999">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399999999999999">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399999999999999">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399999999999999">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399999999999999">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399999999999999">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399999999999999">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399999999999999">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399999999999999">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399999999999999">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399999999999999">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399999999999999">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399999999999999">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399999999999999">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399999999999999">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399999999999999">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399999999999999">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399999999999999">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399999999999999">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399999999999999">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399999999999999">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399999999999999">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399999999999999">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399999999999999">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399999999999999">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399999999999999">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399999999999999">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399999999999999">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399999999999999">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399999999999999">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399999999999999">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399999999999999">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399999999999999">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399999999999999">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399999999999999">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399999999999999">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399999999999999">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399999999999999">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399999999999999">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399999999999999">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399999999999999">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399999999999999">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399999999999999">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399999999999999">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399999999999999">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399999999999999">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399999999999999">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399999999999999">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399999999999999">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399999999999999">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399999999999999">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399999999999999">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399999999999999">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399999999999999">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399999999999999">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399999999999999">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399999999999999">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399999999999999">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399999999999999">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399999999999999">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399999999999999">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399999999999999">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399999999999999">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399999999999999">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399999999999999">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399999999999999">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399999999999999">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399999999999999">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399999999999999">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399999999999999">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399999999999999">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399999999999999">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399999999999999">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399999999999999">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399999999999999">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399999999999999">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399999999999999">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399999999999999">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399999999999999">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399999999999999">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399999999999999">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399999999999999">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399999999999999">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399999999999999">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399999999999999">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399999999999999">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399999999999999">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399999999999999">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399999999999999">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399999999999999">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399999999999999">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399999999999999">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399999999999999">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399999999999999">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399999999999999">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399999999999999">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399999999999999">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399999999999999">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399999999999999">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399999999999999">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399999999999999">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399999999999999">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399999999999999">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399999999999999">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399999999999999">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399999999999999">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399999999999999">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399999999999999">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399999999999999">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399999999999999">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399999999999999">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399999999999999">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399999999999999">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399999999999999">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399999999999999">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399999999999999">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399999999999999">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399999999999999">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399999999999999">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399999999999999">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399999999999999">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399999999999999">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399999999999999">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399999999999999">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399999999999999">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399999999999999">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399999999999999">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399999999999999">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399999999999999">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399999999999999">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399999999999999">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399999999999999">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399999999999999">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399999999999999">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399999999999999">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399999999999999">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399999999999999">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399999999999999">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399999999999999">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399999999999999">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399999999999999">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399999999999999">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399999999999999">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399999999999999">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399999999999999">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399999999999999">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399999999999999">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399999999999999">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399999999999999">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399999999999999">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399999999999999">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399999999999999">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399999999999999">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399999999999999">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399999999999999">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399999999999999">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399999999999999">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399999999999999">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399999999999999">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399999999999999">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399999999999999">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399999999999999">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399999999999999">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399999999999999">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399999999999999">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399999999999999">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399999999999999">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399999999999999">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399999999999999">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399999999999999">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399999999999999">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399999999999999">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399999999999999">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399999999999999">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399999999999999">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399999999999999">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399999999999999">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399999999999999">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399999999999999">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399999999999999">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399999999999999">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399999999999999">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399999999999999">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399999999999999">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399999999999999">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399999999999999">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399999999999999">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399999999999999">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399999999999999">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399999999999999">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399999999999999">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399999999999999">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399999999999999">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399999999999999">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399999999999999">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399999999999999">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399999999999999">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399999999999999">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399999999999999">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399999999999999">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399999999999999">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399999999999999">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399999999999999">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399999999999999">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399999999999999">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399999999999999">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399999999999999">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399999999999999">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399999999999999">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399999999999999">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399999999999999">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399999999999999">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399999999999999">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399999999999999">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399999999999999">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399999999999999">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399999999999999">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399999999999999">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399999999999999">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399999999999999">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399999999999999">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399999999999999">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399999999999999">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399999999999999">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399999999999999">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399999999999999">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399999999999999">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399999999999999">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399999999999999">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399999999999999">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399999999999999">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399999999999999">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399999999999999">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399999999999999">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399999999999999">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399999999999999">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399999999999999">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399999999999999">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399999999999999">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399999999999999">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399999999999999">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399999999999999">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399999999999999">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399999999999999">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399999999999999">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399999999999999">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399999999999999">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399999999999999">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399999999999999">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399999999999999">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399999999999999">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399999999999999">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399999999999999">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399999999999999">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399999999999999">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399999999999999">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399999999999999">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399999999999999">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399999999999999">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399999999999999">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399999999999999">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399999999999999">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399999999999999">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399999999999999">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399999999999999">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399999999999999">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399999999999999">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399999999999999">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399999999999999">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399999999999999">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399999999999999">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399999999999999">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399999999999999">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399999999999999">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399999999999999">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399999999999999">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399999999999999">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399999999999999">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399999999999999">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399999999999999">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399999999999999">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399999999999999">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399999999999999">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399999999999999">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399999999999999">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399999999999999">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399999999999999">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399999999999999">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399999999999999">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399999999999999">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399999999999999">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399999999999999">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399999999999999">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399999999999999">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399999999999999">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399999999999999">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399999999999999">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399999999999999">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399999999999999">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399999999999999">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399999999999999">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399999999999999">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399999999999999">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399999999999999">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399999999999999">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399999999999999">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399999999999999">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399999999999999">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399999999999999">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399999999999999">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399999999999999">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399999999999999">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399999999999999">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399999999999999">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399999999999999">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399999999999999">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399999999999999">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399999999999999">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399999999999999">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399999999999999">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399999999999999">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399999999999999">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399999999999999">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399999999999999">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399999999999999">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399999999999999">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399999999999999">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399999999999999">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399999999999999">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399999999999999">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399999999999999">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399999999999999">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399999999999999">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399999999999999">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399999999999999">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399999999999999">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399999999999999">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399999999999999">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399999999999999">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399999999999999">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399999999999999">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399999999999999">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399999999999999">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399999999999999">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399999999999999">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399999999999999">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399999999999999">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399999999999999">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399999999999999">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399999999999999">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399999999999999">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399999999999999">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399999999999999">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399999999999999">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399999999999999">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399999999999999">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399999999999999">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399999999999999">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399999999999999">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399999999999999">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399999999999999">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399999999999999">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399999999999999">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399999999999999">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399999999999999">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399999999999999">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399999999999999">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399999999999999">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399999999999999">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399999999999999">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399999999999999">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399999999999999">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399999999999999">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399999999999999">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399999999999999">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399999999999999">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399999999999999">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399999999999999">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399999999999999">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399999999999999">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399999999999999">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399999999999999">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399999999999999">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399999999999999">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399999999999999">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399999999999999">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399999999999999">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399999999999999">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399999999999999">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399999999999999">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399999999999999">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399999999999999">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399999999999999">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399999999999999">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399999999999999">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399999999999999">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399999999999999">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399999999999999">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399999999999999">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399999999999999">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399999999999999">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399999999999999">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399999999999999">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399999999999999">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399999999999999">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399999999999999">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399999999999999">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399999999999999">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399999999999999">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399999999999999">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399999999999999">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399999999999999">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399999999999999">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399999999999999">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399999999999999">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399999999999999">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399999999999999">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399999999999999">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399999999999999">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399999999999999">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399999999999999">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399999999999999">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399999999999999">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399999999999999">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399999999999999">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399999999999999">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399999999999999">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399999999999999">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399999999999999">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399999999999999">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399999999999999">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399999999999999">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399999999999999">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399999999999999">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399999999999999">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399999999999999">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399999999999999">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399999999999999">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399999999999999">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399999999999999">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399999999999999">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399999999999999">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399999999999999">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399999999999999">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399999999999999">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399999999999999">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399999999999999">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399999999999999">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399999999999999">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399999999999999">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399999999999999">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399999999999999">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399999999999999">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399999999999999">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399999999999999">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399999999999999">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399999999999999">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399999999999999">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399999999999999">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399999999999999">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399999999999999">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399999999999999">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399999999999999">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399999999999999">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399999999999999">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399999999999999">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399999999999999">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399999999999999">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399999999999999">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399999999999999">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399999999999999">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399999999999999">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399999999999999">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399999999999999">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399999999999999">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399999999999999">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399999999999999">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399999999999999">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399999999999999">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399999999999999">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399999999999999">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399999999999999">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399999999999999">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399999999999999">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399999999999999">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399999999999999">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399999999999999">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399999999999999">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399999999999999">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399999999999999">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399999999999999">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399999999999999">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399999999999999">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399999999999999">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399999999999999">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399999999999999">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399999999999999">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399999999999999">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399999999999999">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399999999999999">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399999999999999">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399999999999999">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399999999999999">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399999999999999">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399999999999999">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399999999999999">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399999999999999">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399999999999999">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399999999999999">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399999999999999">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399999999999999">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399999999999999">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399999999999999">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399999999999999">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399999999999999">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399999999999999">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399999999999999">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399999999999999">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399999999999999">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399999999999999">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399999999999999">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399999999999999">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399999999999999">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399999999999999">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399999999999999">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399999999999999">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399999999999999">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399999999999999">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399999999999999">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399999999999999">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399999999999999">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399999999999999">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399999999999999">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399999999999999">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399999999999999">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399999999999999">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399999999999999">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399999999999999">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399999999999999">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399999999999999">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399999999999999">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399999999999999">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399999999999999">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399999999999999">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399999999999999">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399999999999999">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399999999999999">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399999999999999">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399999999999999">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399999999999999">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399999999999999">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399999999999999">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399999999999999">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399999999999999">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399999999999999">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399999999999999">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399999999999999">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399999999999999">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399999999999999">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399999999999999">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399999999999999">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399999999999999">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399999999999999">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399999999999999">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399999999999999">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399999999999999">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399999999999999">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399999999999999">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399999999999999">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399999999999999">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399999999999999">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399999999999999">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399999999999999">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399999999999999">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399999999999999">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399999999999999">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399999999999999">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399999999999999">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399999999999999">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399999999999999">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399999999999999">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399999999999999">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399999999999999">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399999999999999">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399999999999999">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399999999999999">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399999999999999">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399999999999999">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399999999999999">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399999999999999">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399999999999999">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399999999999999">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399999999999999">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399999999999999">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399999999999999">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399999999999999">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399999999999999">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399999999999999">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399999999999999">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399999999999999">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399999999999999">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399999999999999">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399999999999999">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399999999999999">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399999999999999">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399999999999999">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399999999999999">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399999999999999">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399999999999999">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399999999999999">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399999999999999">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399999999999999">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399999999999999">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399999999999999">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399999999999999">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399999999999999">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399999999999999">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399999999999999">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399999999999999">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399999999999999">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399999999999999">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399999999999999">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399999999999999">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399999999999999">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399999999999999">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399999999999999">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399999999999999">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399999999999999">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399999999999999">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399999999999999">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399999999999999">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399999999999999">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399999999999999">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399999999999999">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399999999999999">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399999999999999">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399999999999999">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399999999999999">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399999999999999">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399999999999999">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399999999999999">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399999999999999">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399999999999999">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399999999999999">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399999999999999">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399999999999999">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399999999999999">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399999999999999">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399999999999999">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399999999999999">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399999999999999">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399999999999999">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399999999999999">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399999999999999">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399999999999999">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399999999999999">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399999999999999">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399999999999999">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399999999999999">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399999999999999">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399999999999999">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399999999999999">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399999999999999">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399999999999999">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399999999999999">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399999999999999">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399999999999999">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399999999999999">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399999999999999">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399999999999999">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399999999999999">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399999999999999">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399999999999999">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399999999999999">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399999999999999">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399999999999999">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399999999999999">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399999999999999">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399999999999999">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399999999999999">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399999999999999">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399999999999999">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399999999999999">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399999999999999">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399999999999999">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399999999999999">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399999999999999">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399999999999999">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399999999999999">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399999999999999">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399999999999999">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399999999999999">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399999999999999">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399999999999999">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399999999999999">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399999999999999">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399999999999999">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399999999999999">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399999999999999">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399999999999999">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399999999999999">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399999999999999">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399999999999999">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399999999999999">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399999999999999">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399999999999999">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399999999999999">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399999999999999">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399999999999999">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399999999999999">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399999999999999">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399999999999999">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399999999999999">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399999999999999">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399999999999999">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399999999999999">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399999999999999">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399999999999999">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399999999999999">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399999999999999">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399999999999999">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399999999999999">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399999999999999">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399999999999999">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399999999999999">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399999999999999">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399999999999999">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399999999999999">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399999999999999">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399999999999999">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399999999999999">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399999999999999">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399999999999999">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399999999999999">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399999999999999">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399999999999999">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399999999999999">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399999999999999">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399999999999999">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399999999999999">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399999999999999">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399999999999999">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399999999999999">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399999999999999">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399999999999999">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399999999999999">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399999999999999">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399999999999999">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399999999999999">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399999999999999">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399999999999999">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399999999999999">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399999999999999">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399999999999999">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399999999999999">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399999999999999">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399999999999999">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399999999999999">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399999999999999">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399999999999999">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399999999999999">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399999999999999">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399999999999999">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399999999999999">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399999999999999">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399999999999999">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399999999999999">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399999999999999">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399999999999999">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399999999999999">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399999999999999">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399999999999999">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399999999999999">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399999999999999">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399999999999999">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399999999999999">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399999999999999">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399999999999999">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399999999999999">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399999999999999">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399999999999999">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399999999999999">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399999999999999">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399999999999999">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399999999999999">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399999999999999">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399999999999999">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399999999999999">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399999999999999">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399999999999999">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399999999999999">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399999999999999">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399999999999999">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399999999999999">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399999999999999">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399999999999999">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399999999999999">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399999999999999">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399999999999999">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399999999999999">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399999999999999">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399999999999999">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399999999999999">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399999999999999">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399999999999999">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399999999999999">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399999999999999">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399999999999999">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399999999999999">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399999999999999">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399999999999999">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399999999999999">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399999999999999">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399999999999999">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399999999999999">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399999999999999">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399999999999999">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399999999999999">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399999999999999">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399999999999999">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399999999999999">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399999999999999">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399999999999999">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399999999999999">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399999999999999">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399999999999999">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399999999999999">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399999999999999">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399999999999999">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399999999999999">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399999999999999">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399999999999999">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399999999999999">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399999999999999">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399999999999999">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399999999999999">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399999999999999">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399999999999999">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399999999999999">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399999999999999">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399999999999999">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399999999999999">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399999999999999">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399999999999999">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399999999999999">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399999999999999">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399999999999999">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399999999999999">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399999999999999">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399999999999999">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399999999999999">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399999999999999">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399999999999999">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399999999999999">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399999999999999">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399999999999999">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399999999999999">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399999999999999">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399999999999999">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399999999999999">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399999999999999">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399999999999999">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399999999999999">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399999999999999">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399999999999999">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399999999999999">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399999999999999">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399999999999999">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399999999999999">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399999999999999">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399999999999999">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399999999999999">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399999999999999">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399999999999999">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399999999999999">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399999999999999">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399999999999999">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399999999999999">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399999999999999">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399999999999999">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399999999999999">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399999999999999">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399999999999999">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399999999999999">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399999999999999">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399999999999999">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399999999999999">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399999999999999">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399999999999999">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399999999999999">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399999999999999">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399999999999999">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399999999999999">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399999999999999">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399999999999999">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399999999999999">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399999999999999">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399999999999999">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399999999999999">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399999999999999">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399999999999999">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399999999999999">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399999999999999">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399999999999999">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399999999999999">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399999999999999">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399999999999999">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399999999999999">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399999999999999">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399999999999999">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399999999999999">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399999999999999">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399999999999999">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399999999999999">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399999999999999">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399999999999999">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399999999999999">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399999999999999">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399999999999999">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399999999999999">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399999999999999">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399999999999999">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399999999999999">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399999999999999">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399999999999999">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399999999999999">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399999999999999">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399999999999999">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399999999999999">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399999999999999">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399999999999999">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399999999999999">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399999999999999">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399999999999999">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399999999999999">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399999999999999">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399999999999999">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399999999999999">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399999999999999">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399999999999999">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399999999999999">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399999999999999">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399999999999999">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399999999999999">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399999999999999">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399999999999999">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399999999999999">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399999999999999">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399999999999999">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399999999999999">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399999999999999">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399999999999999">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399999999999999">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399999999999999">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399999999999999">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399999999999999">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399999999999999">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399999999999999">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399999999999999">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399999999999999">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399999999999999">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399999999999999">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399999999999999">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399999999999999">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399999999999999">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399999999999999">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399999999999999">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399999999999999">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399999999999999">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399999999999999">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399999999999999">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399999999999999">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399999999999999">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399999999999999">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399999999999999">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399999999999999">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399999999999999">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399999999999999">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399999999999999">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399999999999999">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399999999999999">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399999999999999">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399999999999999">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399999999999999">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399999999999999">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399999999999999">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399999999999999">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399999999999999">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399999999999999">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399999999999999">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399999999999999">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399999999999999">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399999999999999">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399999999999999">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399999999999999">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399999999999999">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399999999999999">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399999999999999">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399999999999999">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399999999999999">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399999999999999">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399999999999999">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399999999999999">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399999999999999">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399999999999999">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399999999999999">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399999999999999">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399999999999999">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399999999999999">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399999999999999">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399999999999999">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399999999999999">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399999999999999">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399999999999999">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399999999999999">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399999999999999">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399999999999999">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399999999999999">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399999999999999">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399999999999999">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399999999999999">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399999999999999">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399999999999999">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399999999999999">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399999999999999">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399999999999999">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399999999999999">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399999999999999">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399999999999999">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399999999999999">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399999999999999">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399999999999999">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399999999999999">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399999999999999">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399999999999999">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399999999999999">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399999999999999">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399999999999999">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399999999999999">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399999999999999">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399999999999999">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399999999999999">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399999999999999">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399999999999999">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399999999999999">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399999999999999">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399999999999999">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399999999999999">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399999999999999">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399999999999999">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399999999999999">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399999999999999">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399999999999999">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399999999999999">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399999999999999">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399999999999999">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399999999999999">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399999999999999">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399999999999999">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399999999999999">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399999999999999">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399999999999999">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399999999999999">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399999999999999">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399999999999999">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399999999999999">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399999999999999">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399999999999999">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399999999999999">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399999999999999">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399999999999999">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399999999999999">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399999999999999">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399999999999999">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399999999999999">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399999999999999">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399999999999999">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399999999999999">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399999999999999">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399999999999999">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399999999999999">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399999999999999">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399999999999999">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399999999999999">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399999999999999">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399999999999999">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399999999999999">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399999999999999">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399999999999999">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399999999999999">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399999999999999">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399999999999999">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399999999999999">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399999999999999">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399999999999999">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399999999999999">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399999999999999">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399999999999999">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399999999999999">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399999999999999">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399999999999999">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399999999999999">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399999999999999">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399999999999999">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399999999999999">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399999999999999">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399999999999999">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399999999999999">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399999999999999">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399999999999999">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399999999999999">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399999999999999">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399999999999999">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399999999999999">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399999999999999">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399999999999999">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399999999999999">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399999999999999">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399999999999999">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399999999999999">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399999999999999">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399999999999999">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399999999999999">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399999999999999">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399999999999999">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399999999999999">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399999999999999">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399999999999999">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399999999999999">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399999999999999">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399999999999999">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399999999999999">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399999999999999">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399999999999999">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399999999999999">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399999999999999">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399999999999999">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399999999999999">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399999999999999">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399999999999999">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399999999999999">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399999999999999">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399999999999999">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399999999999999">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399999999999999">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399999999999999">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399999999999999">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399999999999999">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399999999999999">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399999999999999">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399999999999999">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399999999999999">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399999999999999">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399999999999999">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399999999999999">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399999999999999">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399999999999999">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399999999999999">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399999999999999">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399999999999999">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399999999999999">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399999999999999">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399999999999999">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399999999999999">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399999999999999">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399999999999999">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399999999999999">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399999999999999">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399999999999999">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399999999999999">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399999999999999">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399999999999999">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399999999999999">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399999999999999">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399999999999999">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399999999999999">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399999999999999">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399999999999999">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399999999999999">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399999999999999">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399999999999999">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399999999999999">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399999999999999">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399999999999999">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399999999999999">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399999999999999">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399999999999999">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399999999999999">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399999999999999">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399999999999999">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399999999999999">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399999999999999">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399999999999999">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399999999999999">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399999999999999">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399999999999999">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399999999999999">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399999999999999">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399999999999999">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399999999999999">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399999999999999">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399999999999999">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399999999999999">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399999999999999">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399999999999999">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399999999999999">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399999999999999">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399999999999999">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399999999999999">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399999999999999">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399999999999999">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399999999999999">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399999999999999">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399999999999999">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399999999999999">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399999999999999">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399999999999999">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399999999999999">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399999999999999">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399999999999999">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399999999999999">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399999999999999">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399999999999999">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399999999999999">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399999999999999">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399999999999999">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399999999999999">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399999999999999">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399999999999999">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399999999999999">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399999999999999">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399999999999999">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399999999999999">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399999999999999">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399999999999999">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399999999999999">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399999999999999">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399999999999999">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399999999999999">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399999999999999">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399999999999999">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399999999999999">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399999999999999">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399999999999999">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399999999999999">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399999999999999">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399999999999999">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399999999999999">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399999999999999">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399999999999999">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399999999999999">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399999999999999">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399999999999999">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399999999999999">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399999999999999">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399999999999999">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399999999999999">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399999999999999">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399999999999999">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399999999999999">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399999999999999">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399999999999999">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399999999999999">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399999999999999">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399999999999999">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399999999999999">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399999999999999">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399999999999999">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399999999999999">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399999999999999">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399999999999999">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399999999999999">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399999999999999">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399999999999999">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399999999999999">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399999999999999">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399999999999999">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399999999999999">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399999999999999">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399999999999999">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399999999999999">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399999999999999">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399999999999999">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399999999999999">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399999999999999">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399999999999999">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399999999999999">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399999999999999">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399999999999999">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399999999999999">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399999999999999">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399999999999999">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399999999999999">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399999999999999">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399999999999999">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399999999999999">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399999999999999">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399999999999999">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399999999999999">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399999999999999">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399999999999999">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399999999999999">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399999999999999">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399999999999999">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399999999999999">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399999999999999">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399999999999999">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399999999999999">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399999999999999">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399999999999999">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399999999999999">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399999999999999">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399999999999999">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399999999999999">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399999999999999">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399999999999999">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399999999999999">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399999999999999">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399999999999999">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399999999999999">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399999999999999">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399999999999999">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399999999999999">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399999999999999">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399999999999999">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399999999999999">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399999999999999">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399999999999999">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399999999999999">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399999999999999">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399999999999999">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399999999999999">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399999999999999">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399999999999999">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399999999999999">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399999999999999">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399999999999999">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399999999999999">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399999999999999">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399999999999999">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399999999999999">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399999999999999">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399999999999999">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399999999999999">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399999999999999">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399999999999999">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399999999999999">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399999999999999">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399999999999999">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399999999999999">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399999999999999">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399999999999999">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399999999999999">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399999999999999">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399999999999999">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399999999999999">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399999999999999">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399999999999999">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399999999999999">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399999999999999">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399999999999999">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399999999999999">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399999999999999">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399999999999999">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399999999999999">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399999999999999">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399999999999999">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399999999999999">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399999999999999">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399999999999999">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399999999999999">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399999999999999">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399999999999999">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399999999999999">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399999999999999">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399999999999999">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399999999999999">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399999999999999">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399999999999999">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399999999999999">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399999999999999">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399999999999999">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399999999999999">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399999999999999">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399999999999999">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399999999999999">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399999999999999">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399999999999999">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399999999999999">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399999999999999">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399999999999999">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399999999999999">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399999999999999">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399999999999999">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399999999999999">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399999999999999">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399999999999999">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399999999999999">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399999999999999">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399999999999999">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399999999999999">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399999999999999">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399999999999999">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399999999999999">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399999999999999">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399999999999999">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399999999999999">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399999999999999">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399999999999999">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399999999999999">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399999999999999">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399999999999999">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399999999999999">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399999999999999">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399999999999999">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399999999999999">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399999999999999">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399999999999999">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399999999999999">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399999999999999">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399999999999999">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399999999999999">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399999999999999">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399999999999999">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399999999999999">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399999999999999">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399999999999999">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399999999999999">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399999999999999">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399999999999999">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399999999999999">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399999999999999">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399999999999999">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399999999999999">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399999999999999">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399999999999999">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399999999999999">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399999999999999">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399999999999999">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399999999999999">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399999999999999">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399999999999999">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399999999999999">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399999999999999">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399999999999999">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399999999999999">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399999999999999">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399999999999999">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399999999999999">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399999999999999">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399999999999999">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399999999999999">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399999999999999">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399999999999999">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399999999999999">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399999999999999">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399999999999999">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399999999999999">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399999999999999">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399999999999999">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399999999999999">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399999999999999">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399999999999999">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399999999999999">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399999999999999">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399999999999999">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399999999999999">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399999999999999">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399999999999999">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399999999999999">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399999999999999">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399999999999999">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399999999999999">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399999999999999">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399999999999999">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399999999999999">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399999999999999">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399999999999999">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399999999999999">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399999999999999">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399999999999999">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399999999999999">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399999999999999">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399999999999999">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399999999999999">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399999999999999">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399999999999999">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399999999999999">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399999999999999">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399999999999999">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399999999999999">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399999999999999">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399999999999999">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399999999999999">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399999999999999">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399999999999999">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399999999999999">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399999999999999">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399999999999999">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399999999999999">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399999999999999">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399999999999999">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399999999999999">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399999999999999">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399999999999999">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399999999999999">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399999999999999">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399999999999999">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399999999999999">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399999999999999">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399999999999999">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399999999999999">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399999999999999">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399999999999999">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399999999999999">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399999999999999">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399999999999999">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399999999999999">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399999999999999">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399999999999999">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399999999999999">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399999999999999">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399999999999999">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399999999999999">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399999999999999">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399999999999999">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399999999999999">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399999999999999">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399999999999999">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399999999999999">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399999999999999">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399999999999999">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399999999999999">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399999999999999">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399999999999999">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399999999999999">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399999999999999">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399999999999999">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399999999999999">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399999999999999">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399999999999999">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399999999999999">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399999999999999">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399999999999999">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399999999999999">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399999999999999">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399999999999999">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399999999999999">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399999999999999">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399999999999999">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399999999999999">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399999999999999">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399999999999999">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399999999999999">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399999999999999">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399999999999999">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399999999999999">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399999999999999">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399999999999999">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399999999999999">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399999999999999">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399999999999999">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399999999999999">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399999999999999">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399999999999999">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399999999999999">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399999999999999">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399999999999999">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399999999999999">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399999999999999">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399999999999999">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399999999999999">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399999999999999">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399999999999999">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399999999999999">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399999999999999">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399999999999999">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399999999999999">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399999999999999">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399999999999999">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399999999999999">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399999999999999">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399999999999999">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399999999999999">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399999999999999">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399999999999999">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399999999999999">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399999999999999">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399999999999999">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399999999999999">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399999999999999">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399999999999999">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399999999999999">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399999999999999">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399999999999999">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399999999999999">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399999999999999">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399999999999999">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399999999999999">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399999999999999">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399999999999999">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399999999999999">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399999999999999">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399999999999999">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399999999999999">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399999999999999">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399999999999999">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399999999999999">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399999999999999">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399999999999999">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399999999999999">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399999999999999">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399999999999999">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399999999999999">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399999999999999">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399999999999999">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399999999999999">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399999999999999">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399999999999999">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399999999999999">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399999999999999">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399999999999999">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399999999999999">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399999999999999">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399999999999999">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399999999999999">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399999999999999">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399999999999999">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399999999999999">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399999999999999">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399999999999999">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399999999999999">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399999999999999">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399999999999999">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399999999999999">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399999999999999">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399999999999999">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399999999999999">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399999999999999">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399999999999999">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399999999999999">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399999999999999">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399999999999999">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399999999999999">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399999999999999">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399999999999999">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399999999999999">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399999999999999">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399999999999999">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399999999999999">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399999999999999">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399999999999999">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399999999999999">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399999999999999">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399999999999999">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399999999999999">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399999999999999">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399999999999999">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399999999999999">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399999999999999">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399999999999999">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399999999999999">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399999999999999">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399999999999999">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399999999999999">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399999999999999">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399999999999999">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399999999999999">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399999999999999">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399999999999999">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399999999999999">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399999999999999">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399999999999999">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399999999999999">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399999999999999">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399999999999999">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399999999999999">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399999999999999">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399999999999999">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399999999999999">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399999999999999">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399999999999999">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399999999999999">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399999999999999">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399999999999999">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399999999999999">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399999999999999">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399999999999999">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399999999999999">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399999999999999">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399999999999999">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399999999999999">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399999999999999">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399999999999999">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399999999999999">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399999999999999">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399999999999999">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399999999999999">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399999999999999">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399999999999999">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399999999999999">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399999999999999">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399999999999999">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399999999999999">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399999999999999">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399999999999999">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399999999999999">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399999999999999">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399999999999999">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399999999999999">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399999999999999">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399999999999999">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399999999999999">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399999999999999">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399999999999999">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399999999999999">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399999999999999">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399999999999999">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399999999999999">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399999999999999">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399999999999999">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399999999999999">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399999999999999">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399999999999999">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399999999999999">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399999999999999">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399999999999999">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399999999999999">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399999999999999">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399999999999999">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399999999999999">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399999999999999">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399999999999999">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399999999999999">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399999999999999">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399999999999999">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399999999999999">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399999999999999">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399999999999999">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399999999999999">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399999999999999">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399999999999999">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399999999999999">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399999999999999">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399999999999999">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399999999999999">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399999999999999">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399999999999999">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399999999999999">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399999999999999">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399999999999999">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399999999999999">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399999999999999">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399999999999999">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399999999999999">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399999999999999">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399999999999999">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399999999999999">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399999999999999">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399999999999999">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399999999999999">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399999999999999">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399999999999999">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399999999999999">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399999999999999">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399999999999999">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399999999999999">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399999999999999">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399999999999999">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399999999999999">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399999999999999">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399999999999999">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399999999999999">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399999999999999">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399999999999999">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399999999999999">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399999999999999">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399999999999999">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399999999999999">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399999999999999">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399999999999999">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399999999999999">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399999999999999">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399999999999999">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399999999999999">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399999999999999">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399999999999999">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399999999999999">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399999999999999">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399999999999999">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399999999999999">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399999999999999">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399999999999999">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399999999999999">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399999999999999">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399999999999999">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399999999999999">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399999999999999">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399999999999999">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399999999999999">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399999999999999">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399999999999999">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399999999999999">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399999999999999">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399999999999999">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399999999999999">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399999999999999">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399999999999999">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399999999999999">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399999999999999">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399999999999999">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399999999999999">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399999999999999">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399999999999999">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399999999999999">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399999999999999">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399999999999999">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399999999999999">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399999999999999">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399999999999999">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399999999999999">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399999999999999">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399999999999999">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399999999999999">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399999999999999">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399999999999999">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399999999999999">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399999999999999">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399999999999999">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399999999999999">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399999999999999">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399999999999999">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399999999999999">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399999999999999">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399999999999999">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399999999999999">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399999999999999">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399999999999999">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399999999999999">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399999999999999">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399999999999999">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399999999999999">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399999999999999">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399999999999999">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399999999999999">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399999999999999">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399999999999999">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399999999999999">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399999999999999">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399999999999999">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399999999999999">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399999999999999">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399999999999999">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399999999999999">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399999999999999">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399999999999999">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399999999999999">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399999999999999">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399999999999999">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399999999999999">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399999999999999">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399999999999999">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399999999999999">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399999999999999">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399999999999999">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399999999999999">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399999999999999">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399999999999999">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399999999999999">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399999999999999">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399999999999999">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399999999999999">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399999999999999">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399999999999999">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399999999999999">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399999999999999">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399999999999999">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399999999999999">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399999999999999">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399999999999999">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399999999999999">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399999999999999">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399999999999999">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399999999999999">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399999999999999">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399999999999999">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399999999999999">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399999999999999">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399999999999999">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399999999999999">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399999999999999">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399999999999999">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399999999999999">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399999999999999">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399999999999999">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399999999999999">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399999999999999">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399999999999999">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399999999999999">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399999999999999">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399999999999999">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399999999999999">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399999999999999">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399999999999999">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399999999999999">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399999999999999">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399999999999999">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399999999999999">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399999999999999">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399999999999999">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399999999999999">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399999999999999">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399999999999999">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399999999999999">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399999999999999">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399999999999999">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399999999999999">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399999999999999">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399999999999999">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399999999999999">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399999999999999">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399999999999999">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399999999999999">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399999999999999">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399999999999999">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399999999999999">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399999999999999">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399999999999999">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399999999999999">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399999999999999">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399999999999999">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399999999999999">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399999999999999">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399999999999999">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399999999999999">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399999999999999">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399999999999999">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399999999999999">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399999999999999">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399999999999999">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399999999999999">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399999999999999">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399999999999999">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399999999999999">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399999999999999">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399999999999999">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399999999999999">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399999999999999">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399999999999999">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399999999999999">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399999999999999">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399999999999999">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399999999999999">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399999999999999">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399999999999999">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399999999999999">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399999999999999">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399999999999999">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399999999999999">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399999999999999">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399999999999999">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399999999999999">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399999999999999">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399999999999999">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399999999999999">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399999999999999">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399999999999999">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399999999999999">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399999999999999">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399999999999999">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399999999999999">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399999999999999">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399999999999999">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399999999999999">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399999999999999">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399999999999999">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399999999999999">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399999999999999">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399999999999999">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399999999999999">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399999999999999">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399999999999999">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399999999999999">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399999999999999">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399999999999999">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399999999999999">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399999999999999">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399999999999999">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399999999999999">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399999999999999">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399999999999999">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399999999999999">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399999999999999">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399999999999999">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399999999999999">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399999999999999">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399999999999999">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399999999999999">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399999999999999">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399999999999999">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399999999999999">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399999999999999">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399999999999999">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399999999999999">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399999999999999">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399999999999999">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399999999999999">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399999999999999">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399999999999999">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399999999999999">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399999999999999">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399999999999999">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399999999999999">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399999999999999">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399999999999999">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399999999999999">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399999999999999">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399999999999999">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399999999999999">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399999999999999">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399999999999999">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399999999999999">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399999999999999">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399999999999999">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399999999999999">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399999999999999">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399999999999999">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399999999999999">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399999999999999">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399999999999999">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399999999999999">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399999999999999">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399999999999999">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399999999999999">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399999999999999">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399999999999999">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399999999999999">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399999999999999">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399999999999999">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399999999999999">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399999999999999">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399999999999999">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399999999999999">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399999999999999">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399999999999999">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399999999999999">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399999999999999">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399999999999999">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399999999999999">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399999999999999">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399999999999999">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399999999999999">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399999999999999">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399999999999999">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399999999999999">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399999999999999">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399999999999999">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399999999999999">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399999999999999">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399999999999999">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399999999999999">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399999999999999">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399999999999999">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399999999999999">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399999999999999">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399999999999999">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399999999999999">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399999999999999">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399999999999999">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399999999999999">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399999999999999">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399999999999999">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399999999999999">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399999999999999">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399999999999999">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399999999999999">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399999999999999">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399999999999999">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399999999999999">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399999999999999">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399999999999999">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399999999999999">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399999999999999">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399999999999999">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399999999999999">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399999999999999">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399999999999999">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399999999999999">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399999999999999">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399999999999999">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399999999999999">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399999999999999">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399999999999999">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399999999999999">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399999999999999">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399999999999999">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399999999999999">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399999999999999">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399999999999999">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399999999999999">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399999999999999">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399999999999999">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399999999999999">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399999999999999">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399999999999999">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399999999999999">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399999999999999">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399999999999999">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399999999999999">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399999999999999">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399999999999999">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399999999999999">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399999999999999">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399999999999999">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399999999999999">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399999999999999">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399999999999999">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399999999999999">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399999999999999">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399999999999999">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399999999999999">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399999999999999">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399999999999999">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399999999999999">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399999999999999">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399999999999999">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399999999999999">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399999999999999">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399999999999999">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399999999999999">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399999999999999">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399999999999999">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399999999999999">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399999999999999">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399999999999999">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399999999999999">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399999999999999">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399999999999999">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399999999999999">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399999999999999">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399999999999999">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399999999999999">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399999999999999">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399999999999999">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399999999999999">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399999999999999">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399999999999999">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399999999999999">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399999999999999">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399999999999999">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399999999999999">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399999999999999">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2"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6.2">
      <c r="A2" s="57" t="s">
        <v>47</v>
      </c>
      <c r="B2" s="58" t="str">
        <f>IF(F114=1,"Click here to return to Smelter List","")</f>
        <v/>
      </c>
      <c r="C2" s="110" t="str">
        <f>IF(F112=1,"Click here to return to Product List","")</f>
        <v/>
      </c>
      <c r="D2" s="132">
        <f ca="1">IF(H125=0,"0",H125)</f>
        <v>2</v>
      </c>
    </row>
    <row r="3" spans="1:10" ht="16.2">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Morrison Products Inc.</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0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0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05" customHeight="1">
      <c r="A8" s="79">
        <f>Declaration!B14</f>
        <v>0</v>
      </c>
      <c r="B8" s="78"/>
      <c r="C8" s="78"/>
      <c r="D8" s="84"/>
      <c r="E8" s="16"/>
      <c r="F8" s="82"/>
      <c r="G8" s="61"/>
      <c r="H8" s="62"/>
      <c r="I8" s="130"/>
    </row>
    <row r="9" spans="1:10" ht="39">
      <c r="A9" s="134" t="str">
        <f ca="1">Declaration!B19</f>
        <v>Contact Name (*):</v>
      </c>
      <c r="B9" s="354" t="str">
        <f>Declaration!D19</f>
        <v>Saurabh Joshi</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sjoshi@morrisonproducts.com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216.486.4000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Nicholas Scolaro</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4">
      <c r="A13" s="79" t="str">
        <f ca="1">Declaration!B24</f>
        <v>Email - Authorizer (*):</v>
      </c>
      <c r="B13" s="80" t="str">
        <f>Declaration!D24</f>
        <v>nscolaro@morrisonproducts.com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2.05" customHeight="1">
      <c r="A14" s="79"/>
      <c r="B14" s="78"/>
      <c r="C14" s="78"/>
      <c r="D14" s="84"/>
      <c r="E14" s="16" t="s">
        <v>15</v>
      </c>
      <c r="F14" s="82"/>
      <c r="G14" s="61"/>
      <c r="H14" s="62">
        <f>F14*G14</f>
        <v>0</v>
      </c>
      <c r="I14" s="130"/>
    </row>
    <row r="15" spans="1:10" ht="39">
      <c r="A15" s="79" t="str">
        <f ca="1">Declaration!B26</f>
        <v>Effective Date (*):</v>
      </c>
      <c r="B15" s="80">
        <f>Declaration!D26</f>
        <v>46059</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0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5.0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0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0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0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0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0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05" hidden="1" customHeight="1">
      <c r="A23" s="79" t="str">
        <f>Declaration!B36</f>
        <v/>
      </c>
      <c r="B23" s="78">
        <f>Declaration!D36</f>
        <v>0</v>
      </c>
      <c r="C23" s="78">
        <f t="shared" si="3"/>
        <v>0</v>
      </c>
      <c r="D23" s="84"/>
      <c r="E23" s="16"/>
      <c r="F23" s="321"/>
      <c r="G23" s="61"/>
      <c r="H23" s="62"/>
      <c r="I23" s="130"/>
      <c r="J23" s="131"/>
    </row>
    <row r="24" spans="1:10" ht="22.05" hidden="1" customHeight="1">
      <c r="A24" s="79" t="str">
        <f>Declaration!B37</f>
        <v/>
      </c>
      <c r="B24" s="78">
        <f>Declaration!D37</f>
        <v>0</v>
      </c>
      <c r="C24" s="78">
        <f t="shared" si="3"/>
        <v>0</v>
      </c>
      <c r="D24" s="84"/>
      <c r="E24" s="16"/>
      <c r="F24" s="321"/>
      <c r="G24" s="61"/>
      <c r="H24" s="62"/>
      <c r="I24" s="130"/>
      <c r="J24" s="131"/>
    </row>
    <row r="25" spans="1:10" ht="22.05" hidden="1" customHeight="1">
      <c r="A25" s="79" t="str">
        <f>Declaration!B38</f>
        <v/>
      </c>
      <c r="B25" s="78">
        <f>Declaration!D38</f>
        <v>0</v>
      </c>
      <c r="C25" s="78">
        <f t="shared" si="3"/>
        <v>0</v>
      </c>
      <c r="D25" s="84"/>
      <c r="E25" s="16"/>
      <c r="F25" s="321"/>
      <c r="G25" s="61"/>
      <c r="H25" s="62"/>
      <c r="I25" s="130"/>
      <c r="J25" s="131"/>
    </row>
    <row r="26" spans="1:10" ht="22.05" hidden="1" customHeight="1">
      <c r="A26" s="79" t="str">
        <f>Declaration!B39</f>
        <v/>
      </c>
      <c r="B26" s="78">
        <f>Declaration!D39</f>
        <v>0</v>
      </c>
      <c r="C26" s="78">
        <f t="shared" si="3"/>
        <v>0</v>
      </c>
      <c r="D26" s="84"/>
      <c r="E26" s="16"/>
      <c r="F26" s="321"/>
      <c r="G26" s="61"/>
      <c r="H26" s="62"/>
      <c r="I26" s="130"/>
      <c r="J26" s="131"/>
    </row>
    <row r="27" spans="1:10" ht="25.0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79" t="str">
        <f>Declaration!B48</f>
        <v/>
      </c>
      <c r="B34" s="78">
        <f>Declaration!D48</f>
        <v>0</v>
      </c>
      <c r="C34" s="135">
        <f t="shared" si="9"/>
        <v>0</v>
      </c>
      <c r="D34" s="227"/>
      <c r="E34" s="16"/>
      <c r="F34" s="83"/>
      <c r="G34" s="61"/>
      <c r="H34" s="62"/>
      <c r="I34" s="130"/>
    </row>
    <row r="35" spans="1:10" ht="22.05" hidden="1" customHeight="1">
      <c r="A35" s="79" t="str">
        <f>Declaration!B49</f>
        <v/>
      </c>
      <c r="B35" s="78">
        <f>Declaration!D49</f>
        <v>0</v>
      </c>
      <c r="C35" s="135">
        <f t="shared" si="9"/>
        <v>0</v>
      </c>
      <c r="D35" s="227"/>
      <c r="E35" s="16"/>
      <c r="F35" s="83"/>
      <c r="G35" s="61"/>
      <c r="H35" s="62"/>
      <c r="I35" s="130"/>
    </row>
    <row r="36" spans="1:10" ht="22.05" hidden="1" customHeight="1">
      <c r="A36" s="79" t="str">
        <f>Declaration!B50</f>
        <v/>
      </c>
      <c r="B36" s="78">
        <f>Declaration!D50</f>
        <v>0</v>
      </c>
      <c r="C36" s="135">
        <f t="shared" si="9"/>
        <v>0</v>
      </c>
      <c r="D36" s="227"/>
      <c r="E36" s="16"/>
      <c r="F36" s="83"/>
      <c r="G36" s="61"/>
      <c r="H36" s="62"/>
      <c r="I36" s="130"/>
    </row>
    <row r="37" spans="1:10" ht="22.05" hidden="1" customHeight="1">
      <c r="A37" s="79" t="str">
        <f>Declaration!B51</f>
        <v/>
      </c>
      <c r="B37" s="78">
        <f>Declaration!D51</f>
        <v>0</v>
      </c>
      <c r="C37" s="135">
        <f t="shared" si="9"/>
        <v>0</v>
      </c>
      <c r="D37" s="227"/>
      <c r="E37" s="16"/>
      <c r="F37" s="83"/>
      <c r="G37" s="61"/>
      <c r="H37" s="62"/>
      <c r="I37" s="130"/>
    </row>
    <row r="38" spans="1:10" ht="25.0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Unknown</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79" t="str">
        <f>Declaration!B59</f>
        <v>Nickel(*)</v>
      </c>
      <c r="B44" s="78" t="str">
        <f>Declaration!D59</f>
        <v>Unknown</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79" t="str">
        <f>Declaration!B60</f>
        <v/>
      </c>
      <c r="B45" s="78">
        <f>Declaration!D60</f>
        <v>0</v>
      </c>
      <c r="C45" s="135">
        <f t="shared" si="3"/>
        <v>0</v>
      </c>
      <c r="D45" s="227"/>
      <c r="E45" s="16"/>
      <c r="F45" s="83"/>
      <c r="G45" s="61"/>
      <c r="H45" s="62"/>
      <c r="I45" s="130"/>
    </row>
    <row r="46" spans="1:10" ht="22.05" hidden="1" customHeight="1">
      <c r="A46" s="79" t="str">
        <f>Declaration!B61</f>
        <v/>
      </c>
      <c r="B46" s="78">
        <f>Declaration!D61</f>
        <v>0</v>
      </c>
      <c r="C46" s="135">
        <f t="shared" si="3"/>
        <v>0</v>
      </c>
      <c r="D46" s="227"/>
      <c r="E46" s="16"/>
      <c r="F46" s="83"/>
      <c r="G46" s="61"/>
      <c r="H46" s="62"/>
      <c r="I46" s="130"/>
    </row>
    <row r="47" spans="1:10" ht="22.05" hidden="1" customHeight="1">
      <c r="A47" s="79" t="str">
        <f>Declaration!B62</f>
        <v/>
      </c>
      <c r="B47" s="78">
        <f>Declaration!D62</f>
        <v>0</v>
      </c>
      <c r="C47" s="135">
        <f t="shared" si="3"/>
        <v>0</v>
      </c>
      <c r="D47" s="227"/>
      <c r="E47" s="16"/>
      <c r="F47" s="83"/>
      <c r="G47" s="61"/>
      <c r="H47" s="62"/>
      <c r="I47" s="130"/>
    </row>
    <row r="48" spans="1:10" ht="22.05" hidden="1" customHeight="1">
      <c r="A48" s="79" t="str">
        <f>Declaration!B63</f>
        <v/>
      </c>
      <c r="B48" s="78">
        <f>Declaration!D63</f>
        <v>0</v>
      </c>
      <c r="C48" s="135">
        <f t="shared" si="3"/>
        <v>0</v>
      </c>
      <c r="D48" s="86"/>
      <c r="E48" s="16" t="s">
        <v>15</v>
      </c>
      <c r="F48" s="83"/>
      <c r="G48" s="61"/>
      <c r="H48" s="62"/>
      <c r="I48" s="130"/>
    </row>
    <row r="49" spans="1:10" ht="25.0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Unknown</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Unknown</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79" t="str">
        <f>Declaration!B72</f>
        <v/>
      </c>
      <c r="B56" s="78">
        <f>Declaration!D72</f>
        <v>0</v>
      </c>
      <c r="C56" s="135">
        <f t="shared" si="20"/>
        <v>0</v>
      </c>
      <c r="D56" s="191"/>
      <c r="E56" s="16"/>
      <c r="F56" s="83"/>
      <c r="G56" s="61"/>
      <c r="H56" s="62"/>
      <c r="I56" s="130"/>
      <c r="J56" s="131"/>
    </row>
    <row r="57" spans="1:10" ht="22.05" hidden="1" customHeight="1">
      <c r="A57" s="79" t="str">
        <f>Declaration!B73</f>
        <v/>
      </c>
      <c r="B57" s="78">
        <f>Declaration!D73</f>
        <v>0</v>
      </c>
      <c r="C57" s="135">
        <f t="shared" si="20"/>
        <v>0</v>
      </c>
      <c r="D57" s="86"/>
      <c r="E57" s="16" t="s">
        <v>15</v>
      </c>
      <c r="F57" s="83"/>
      <c r="G57" s="61"/>
      <c r="H57" s="62"/>
      <c r="I57" s="130"/>
      <c r="J57" s="131"/>
    </row>
    <row r="58" spans="1:10" ht="22.05" hidden="1" customHeight="1">
      <c r="A58" s="79" t="str">
        <f>Declaration!B74</f>
        <v/>
      </c>
      <c r="B58" s="78">
        <f>Declaration!D74</f>
        <v>0</v>
      </c>
      <c r="C58" s="135">
        <f t="shared" si="20"/>
        <v>0</v>
      </c>
      <c r="D58" s="86"/>
      <c r="E58" s="16" t="s">
        <v>15</v>
      </c>
      <c r="F58" s="83"/>
      <c r="G58" s="61"/>
      <c r="H58" s="62"/>
      <c r="I58" s="130"/>
      <c r="J58" s="131"/>
    </row>
    <row r="59" spans="1:10" ht="22.05" hidden="1" customHeight="1">
      <c r="A59" s="79" t="str">
        <f>Declaration!B75</f>
        <v/>
      </c>
      <c r="B59" s="78">
        <f>Declaration!D75</f>
        <v>0</v>
      </c>
      <c r="C59" s="135">
        <f t="shared" si="20"/>
        <v>0</v>
      </c>
      <c r="D59" s="86"/>
      <c r="E59" s="16" t="s">
        <v>15</v>
      </c>
      <c r="F59" s="83"/>
      <c r="G59" s="61"/>
      <c r="H59" s="62"/>
      <c r="I59" s="130"/>
      <c r="J59" s="131"/>
    </row>
    <row r="60" spans="1:10" ht="25.05" customHeight="1">
      <c r="A60" s="78" t="str">
        <f ca="1">Declaration!B77</f>
        <v>5) What percentage of relevant suppliers have provided a response to your supply chain survey?(*)</v>
      </c>
      <c r="B60" s="81"/>
      <c r="C60" s="81"/>
      <c r="D60" s="85"/>
      <c r="E60" s="16" t="s">
        <v>15</v>
      </c>
      <c r="F60" s="82"/>
    </row>
    <row r="61" spans="1:10" ht="26.4">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4">
      <c r="A62" s="79" t="str">
        <f>Declaration!B79</f>
        <v>Copper(*)</v>
      </c>
      <c r="B62" s="78" t="str">
        <f>Declaration!D79</f>
        <v>50% or less</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4">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4">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4">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4">
      <c r="A66" s="79" t="str">
        <f>Declaration!B83</f>
        <v>Nickel(*)</v>
      </c>
      <c r="B66" s="78" t="str">
        <f>Declaration!D83</f>
        <v>50% or less</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79" t="str">
        <f>Declaration!B84</f>
        <v/>
      </c>
      <c r="B67" s="78">
        <f>Declaration!D84</f>
        <v>0</v>
      </c>
      <c r="C67" s="135">
        <f t="shared" si="3"/>
        <v>0</v>
      </c>
      <c r="D67" s="84"/>
      <c r="E67" s="16"/>
      <c r="F67" s="83"/>
      <c r="G67" s="61"/>
      <c r="H67" s="62"/>
      <c r="I67" s="130"/>
    </row>
    <row r="68" spans="1:10" ht="22.05" hidden="1" customHeight="1">
      <c r="A68" s="79" t="str">
        <f>Declaration!B85</f>
        <v/>
      </c>
      <c r="B68" s="78">
        <f>Declaration!D85</f>
        <v>0</v>
      </c>
      <c r="C68" s="135">
        <f t="shared" si="3"/>
        <v>0</v>
      </c>
      <c r="D68" s="84"/>
      <c r="E68" s="16"/>
      <c r="F68" s="83"/>
      <c r="G68" s="61"/>
      <c r="H68" s="62"/>
      <c r="I68" s="130"/>
    </row>
    <row r="69" spans="1:10" ht="22.05" hidden="1" customHeight="1">
      <c r="A69" s="79" t="str">
        <f>Declaration!B86</f>
        <v/>
      </c>
      <c r="B69" s="78">
        <f>Declaration!D86</f>
        <v>0</v>
      </c>
      <c r="C69" s="135">
        <f t="shared" si="3"/>
        <v>0</v>
      </c>
      <c r="D69" s="84"/>
      <c r="E69" s="16" t="s">
        <v>18</v>
      </c>
      <c r="F69" s="83"/>
      <c r="G69" s="61"/>
      <c r="H69" s="62"/>
      <c r="I69" s="130"/>
    </row>
    <row r="70" spans="1:10" ht="22.05" hidden="1" customHeight="1">
      <c r="A70" s="79" t="str">
        <f>Declaration!B87</f>
        <v/>
      </c>
      <c r="B70" s="78">
        <f>Declaration!D87</f>
        <v>0</v>
      </c>
      <c r="C70" s="135">
        <f t="shared" si="3"/>
        <v>0</v>
      </c>
      <c r="D70" s="84"/>
      <c r="E70" s="16" t="s">
        <v>18</v>
      </c>
      <c r="F70" s="83"/>
      <c r="G70" s="61"/>
      <c r="H70" s="62"/>
      <c r="I70" s="130"/>
    </row>
    <row r="71" spans="1:10" ht="25.05" customHeight="1">
      <c r="A71" s="78" t="str">
        <f ca="1">Declaration!B89</f>
        <v>6) Have you identified all of the smelters or processors supplying the specified minerals/metal to your supply chain?(*)</v>
      </c>
      <c r="B71" s="81"/>
      <c r="C71" s="81"/>
      <c r="D71" s="85"/>
      <c r="E71" s="16" t="s">
        <v>13</v>
      </c>
      <c r="F71" s="82"/>
    </row>
    <row r="72" spans="1:10" ht="51.6">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79" t="str">
        <f>Declaration!B96</f>
        <v/>
      </c>
      <c r="B78" s="78">
        <f>Declaration!D96</f>
        <v>0</v>
      </c>
      <c r="C78" s="135">
        <f t="shared" si="31"/>
        <v>0</v>
      </c>
      <c r="D78" s="86"/>
      <c r="E78" s="16"/>
      <c r="F78" s="83"/>
      <c r="G78" s="61"/>
      <c r="H78" s="62"/>
      <c r="I78" s="130"/>
    </row>
    <row r="79" spans="1:10" ht="22.05" hidden="1" customHeight="1">
      <c r="A79" s="79" t="str">
        <f>Declaration!B97</f>
        <v/>
      </c>
      <c r="B79" s="78">
        <f>Declaration!D97</f>
        <v>0</v>
      </c>
      <c r="C79" s="135">
        <f t="shared" si="31"/>
        <v>0</v>
      </c>
      <c r="D79" s="86"/>
      <c r="E79" s="16"/>
      <c r="F79" s="83"/>
      <c r="G79" s="61"/>
      <c r="H79" s="62"/>
      <c r="I79" s="130"/>
    </row>
    <row r="80" spans="1:10" ht="22.05" hidden="1" customHeight="1">
      <c r="A80" s="79" t="str">
        <f>Declaration!B98</f>
        <v/>
      </c>
      <c r="B80" s="78">
        <f>Declaration!D98</f>
        <v>0</v>
      </c>
      <c r="C80" s="135">
        <f t="shared" si="31"/>
        <v>0</v>
      </c>
      <c r="D80" s="86"/>
      <c r="E80" s="16" t="s">
        <v>13</v>
      </c>
      <c r="F80" s="83"/>
      <c r="G80" s="61"/>
      <c r="H80" s="62"/>
      <c r="I80" s="130"/>
    </row>
    <row r="81" spans="1:10" ht="22.05" hidden="1" customHeight="1">
      <c r="A81" s="79" t="str">
        <f>Declaration!B99</f>
        <v/>
      </c>
      <c r="B81" s="78">
        <f>Declaration!D99</f>
        <v>0</v>
      </c>
      <c r="C81" s="135">
        <f t="shared" si="31"/>
        <v>0</v>
      </c>
      <c r="D81" s="86"/>
      <c r="E81" s="16" t="s">
        <v>13</v>
      </c>
      <c r="F81" s="83"/>
      <c r="G81" s="61"/>
      <c r="H81" s="62"/>
      <c r="I81" s="130"/>
    </row>
    <row r="82" spans="1:10" ht="50.55" customHeight="1">
      <c r="A82" s="78" t="str">
        <f ca="1">Declaration!B101</f>
        <v>7) Has all applicable smelter or processor information received by your company been reported in this declaration?(*)</v>
      </c>
      <c r="B82" s="81"/>
      <c r="C82" s="81"/>
      <c r="D82" s="85"/>
      <c r="E82" s="16" t="s">
        <v>16</v>
      </c>
      <c r="F82" s="82"/>
    </row>
    <row r="83" spans="1:10" ht="41.5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79" t="str">
        <f>Declaration!B103</f>
        <v>Copper(*)</v>
      </c>
      <c r="B84" s="78" t="str">
        <f>Declaration!D103</f>
        <v>No</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79" t="str">
        <f>Declaration!B107</f>
        <v>Nickel(*)</v>
      </c>
      <c r="B88" s="78" t="str">
        <f>Declaration!D107</f>
        <v>No</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79" t="str">
        <f>Declaration!B108</f>
        <v/>
      </c>
      <c r="B89" s="78">
        <f>Declaration!D108</f>
        <v>0</v>
      </c>
      <c r="C89" s="135">
        <f t="shared" si="36"/>
        <v>0</v>
      </c>
      <c r="D89" s="87"/>
      <c r="E89" s="16"/>
      <c r="F89" s="83"/>
      <c r="G89" s="61"/>
      <c r="H89" s="62"/>
      <c r="I89" s="130"/>
    </row>
    <row r="90" spans="1:10" ht="22.05" hidden="1" customHeight="1">
      <c r="A90" s="79" t="str">
        <f>Declaration!B109</f>
        <v/>
      </c>
      <c r="B90" s="78">
        <f>Declaration!D109</f>
        <v>0</v>
      </c>
      <c r="C90" s="135">
        <f t="shared" si="36"/>
        <v>0</v>
      </c>
      <c r="D90" s="87"/>
      <c r="E90" s="16"/>
      <c r="F90" s="83"/>
      <c r="G90" s="61"/>
      <c r="H90" s="62"/>
      <c r="I90" s="130"/>
    </row>
    <row r="91" spans="1:10" ht="22.05" hidden="1" customHeight="1">
      <c r="A91" s="79" t="str">
        <f>Declaration!B110</f>
        <v/>
      </c>
      <c r="B91" s="78">
        <f>Declaration!D110</f>
        <v>0</v>
      </c>
      <c r="C91" s="135">
        <f t="shared" si="36"/>
        <v>0</v>
      </c>
      <c r="D91" s="87"/>
      <c r="E91" s="16" t="s">
        <v>15</v>
      </c>
      <c r="F91" s="83"/>
      <c r="G91" s="61"/>
      <c r="H91" s="62"/>
      <c r="I91" s="130"/>
    </row>
    <row r="92" spans="1:10" ht="22.05" hidden="1" customHeight="1">
      <c r="A92" s="79" t="str">
        <f>Declaration!B111</f>
        <v/>
      </c>
      <c r="B92" s="78">
        <f>Declaration!D111</f>
        <v>0</v>
      </c>
      <c r="C92" s="135">
        <f t="shared" si="36"/>
        <v>0</v>
      </c>
      <c r="D92" s="87"/>
      <c r="E92" s="16" t="s">
        <v>15</v>
      </c>
      <c r="F92" s="83"/>
      <c r="G92" s="61"/>
      <c r="H92" s="62"/>
      <c r="I92" s="130"/>
    </row>
    <row r="93" spans="1:10" ht="22.0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9">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0.4">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No</v>
      </c>
      <c r="C98" s="135" t="str">
        <f t="shared" ref="C98:C112" ca="1" si="44">IF(H98=1,J98,I98)</f>
        <v>Complete</v>
      </c>
      <c r="D98" s="319" t="str">
        <f>IF(H98=1,"Click here to answer question (C)","")</f>
        <v/>
      </c>
      <c r="E98" s="16"/>
      <c r="F98" s="83">
        <f>F39</f>
        <v>0</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No</v>
      </c>
      <c r="C100" s="135" t="str">
        <f t="shared" ca="1" si="44"/>
        <v>Complete</v>
      </c>
      <c r="D100" s="319" t="str">
        <f t="shared" ref="D100:D103" si="46">IF(H100=1,"Click here to answer question (C)","")</f>
        <v/>
      </c>
      <c r="E100" s="16"/>
      <c r="F100" s="83">
        <f t="shared" si="45"/>
        <v>0</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No</v>
      </c>
      <c r="C101" s="135" t="str">
        <f t="shared" ca="1" si="44"/>
        <v>Complete</v>
      </c>
      <c r="D101" s="319" t="str">
        <f t="shared" si="46"/>
        <v/>
      </c>
      <c r="E101" s="16"/>
      <c r="F101" s="83">
        <f t="shared" si="45"/>
        <v>0</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No</v>
      </c>
      <c r="C102" s="135" t="str">
        <f t="shared" ca="1" si="44"/>
        <v>Complete</v>
      </c>
      <c r="D102" s="319" t="str">
        <f t="shared" si="46"/>
        <v/>
      </c>
      <c r="E102" s="16"/>
      <c r="F102" s="83">
        <f t="shared" si="45"/>
        <v>0</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No</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8" t="str">
        <f>Declaration!B126</f>
        <v/>
      </c>
      <c r="B104" s="78">
        <f>Declaration!D126</f>
        <v>0</v>
      </c>
      <c r="C104" s="135">
        <f t="shared" si="44"/>
        <v>0</v>
      </c>
      <c r="D104" s="191"/>
      <c r="E104" s="16"/>
      <c r="F104" s="83"/>
      <c r="G104" s="61"/>
      <c r="H104" s="62"/>
      <c r="I104" s="130"/>
    </row>
    <row r="105" spans="1:10" ht="25.05" hidden="1" customHeight="1">
      <c r="A105" s="78" t="str">
        <f>Declaration!B127</f>
        <v/>
      </c>
      <c r="B105" s="78">
        <f>Declaration!D127</f>
        <v>0</v>
      </c>
      <c r="C105" s="135">
        <f t="shared" si="44"/>
        <v>0</v>
      </c>
      <c r="D105" s="191"/>
      <c r="E105" s="16"/>
      <c r="F105" s="83"/>
      <c r="G105" s="61"/>
      <c r="H105" s="62"/>
      <c r="I105" s="130"/>
    </row>
    <row r="106" spans="1:10" ht="25.05" hidden="1" customHeight="1">
      <c r="A106" s="78" t="str">
        <f>Declaration!B128</f>
        <v/>
      </c>
      <c r="B106" s="78">
        <f>Declaration!D128</f>
        <v>0</v>
      </c>
      <c r="C106" s="135">
        <f t="shared" si="44"/>
        <v>0</v>
      </c>
      <c r="D106" s="191"/>
      <c r="E106" s="16"/>
      <c r="F106" s="83"/>
      <c r="G106" s="61"/>
      <c r="H106" s="62"/>
      <c r="I106" s="130"/>
    </row>
    <row r="107" spans="1:10" ht="25.0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Using Other Format (Describe)</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No</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5" customHeight="1">
      <c r="A115" s="134" t="str">
        <f>Declaration!AA13</f>
        <v>Copper</v>
      </c>
      <c r="B115" s="78"/>
      <c r="C115" s="135" t="str">
        <f t="shared" ca="1" si="49"/>
        <v>Provide list of specified mineral smelters contributing material to supply chain on Smelter List tab</v>
      </c>
      <c r="D115" s="376" t="str">
        <f>IF(H115=0,"","Click here to provide smelter information")</f>
        <v>Click here to provide smelter information</v>
      </c>
      <c r="E115" s="16"/>
      <c r="F115" s="83">
        <f>F40</f>
        <v>1</v>
      </c>
      <c r="G115" s="61">
        <f>IF(AND(COUNTIF(SmelterIdetifiedForMetal,A115)&gt;0,COUNTIF('Smelter List'!AB$5:AB$2504,A115)&gt;0),0,1)</f>
        <v>1</v>
      </c>
      <c r="H115" s="62">
        <f>F115*G115</f>
        <v>1</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5" customHeight="1">
      <c r="A119" s="134" t="str">
        <f>Declaration!AA17</f>
        <v>Nickel</v>
      </c>
      <c r="B119" s="78"/>
      <c r="C119" s="135" t="str">
        <f t="shared" ca="1" si="49"/>
        <v>Provide list of specified mineral smelters contributing material to supply chain on Smelter List tab</v>
      </c>
      <c r="D119" s="376" t="str">
        <f t="shared" si="51"/>
        <v>Click here to provide smelter information</v>
      </c>
      <c r="E119" s="16"/>
      <c r="F119" s="83">
        <f t="shared" si="52"/>
        <v>1</v>
      </c>
      <c r="G119" s="61">
        <f>IF(AND(COUNTIF(SmelterIdetifiedForMetal,A119)&gt;0,COUNTIF('Smelter List'!AB$5:AB$2504,A119)&gt;0),0,1)</f>
        <v>1</v>
      </c>
      <c r="H119" s="62">
        <f t="shared" si="53"/>
        <v>1</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05" hidden="1" customHeight="1">
      <c r="A120" s="134" t="str">
        <f>Declaration!AA18</f>
        <v/>
      </c>
      <c r="B120" s="78"/>
      <c r="C120" s="135">
        <f t="shared" si="49"/>
        <v>0</v>
      </c>
      <c r="D120" s="218"/>
      <c r="E120" s="16"/>
      <c r="F120" s="83"/>
      <c r="G120" s="61"/>
      <c r="H120" s="62"/>
      <c r="I120" s="130"/>
      <c r="K120" s="133"/>
    </row>
    <row r="121" spans="1:12" ht="25.05" hidden="1" customHeight="1">
      <c r="A121" s="134" t="str">
        <f>Declaration!AA19</f>
        <v/>
      </c>
      <c r="B121" s="78"/>
      <c r="C121" s="135">
        <f t="shared" si="49"/>
        <v>0</v>
      </c>
      <c r="D121" s="218"/>
      <c r="E121" s="16"/>
      <c r="F121" s="83"/>
      <c r="G121" s="61"/>
      <c r="H121" s="62"/>
      <c r="I121" s="130"/>
      <c r="K121" s="133"/>
    </row>
    <row r="122" spans="1:12" ht="25.05" hidden="1" customHeight="1">
      <c r="A122" s="134" t="str">
        <f>Declaration!AA20</f>
        <v/>
      </c>
      <c r="B122" s="78"/>
      <c r="C122" s="135">
        <f t="shared" si="49"/>
        <v>0</v>
      </c>
      <c r="D122" s="84"/>
      <c r="E122" s="16" t="s">
        <v>15</v>
      </c>
      <c r="F122" s="83"/>
      <c r="G122" s="61"/>
      <c r="H122" s="62"/>
      <c r="I122" s="130"/>
      <c r="K122" s="133"/>
    </row>
    <row r="123" spans="1:12" ht="25.05" hidden="1" customHeight="1">
      <c r="A123" s="134" t="str">
        <f>Declaration!AA21</f>
        <v/>
      </c>
      <c r="B123" s="78"/>
      <c r="C123" s="135">
        <f t="shared" si="49"/>
        <v>0</v>
      </c>
      <c r="D123" s="84"/>
      <c r="E123" s="16" t="s">
        <v>15</v>
      </c>
      <c r="F123" s="83"/>
      <c r="G123" s="61"/>
      <c r="H123" s="62"/>
      <c r="I123" s="130"/>
      <c r="K123" s="133"/>
    </row>
    <row r="124" spans="1:12" ht="25.0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2</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1640625" defaultRowHeight="12.6"/>
  <cols>
    <col min="1" max="1" width="17.26953125" style="344" customWidth="1"/>
    <col min="2" max="2" width="34.81640625" style="344" customWidth="1"/>
    <col min="3" max="3" width="23.26953125" style="344" customWidth="1"/>
    <col min="4" max="5" width="15.453125" style="344" customWidth="1"/>
    <col min="6" max="6" width="28.453125" style="344" customWidth="1"/>
    <col min="7" max="7" width="27.26953125" style="344" customWidth="1"/>
    <col min="8" max="8" width="20.7265625" style="344" customWidth="1"/>
    <col min="9" max="9" width="30.81640625" style="344" customWidth="1"/>
    <col min="10" max="10" width="23.26953125" style="344" customWidth="1"/>
    <col min="11" max="11" width="39.7265625" style="344" customWidth="1"/>
    <col min="12" max="12" width="47.7265625" style="344" customWidth="1"/>
    <col min="13" max="13" width="36.26953125" style="344" customWidth="1"/>
    <col min="14" max="14" width="15.1796875" style="344" hidden="1" customWidth="1"/>
    <col min="15" max="15" width="18.7265625" style="344" hidden="1" customWidth="1"/>
    <col min="16" max="16" width="14.1796875" style="344" hidden="1" customWidth="1"/>
    <col min="17" max="17" width="18.453125" style="344" hidden="1" customWidth="1"/>
    <col min="18" max="18" width="17.7265625" style="344" hidden="1" customWidth="1"/>
    <col min="19" max="19" width="22.453125" style="344" hidden="1" customWidth="1"/>
    <col min="20" max="20" width="16.7265625" style="344" customWidth="1"/>
    <col min="21" max="21" width="14" style="344" customWidth="1"/>
    <col min="22" max="22" width="15.453125" style="344" customWidth="1"/>
    <col min="23" max="23" width="11" style="344" customWidth="1"/>
    <col min="24" max="26" width="10" style="344" customWidth="1"/>
  </cols>
  <sheetData>
    <row r="1" spans="1:19" ht="7.5" hidden="1" customHeight="1"/>
    <row r="2" spans="1:19" s="322" customFormat="1" ht="22.2">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4.0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5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6"/>
  <cols>
    <col min="1" max="1" width="3" style="15" customWidth="1"/>
    <col min="2" max="2" width="40" style="90" customWidth="1"/>
    <col min="3" max="5" width="40" style="15" customWidth="1"/>
    <col min="6" max="6" width="59" style="15" customWidth="1"/>
    <col min="7" max="7" width="1.726562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ht="13.2">
      <c r="A2" s="19"/>
      <c r="B2" s="108"/>
      <c r="C2" s="108"/>
      <c r="D2" s="108"/>
      <c r="E2" s="108"/>
      <c r="F2"/>
      <c r="G2" s="20"/>
    </row>
    <row r="3" spans="1:37" ht="13.2">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2"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5" bestFit="1" customWidth="1"/>
    <col min="2" max="2" width="43" style="155" customWidth="1"/>
    <col min="3" max="3" width="40" style="155" customWidth="1"/>
    <col min="4" max="4" width="23" style="155" customWidth="1"/>
    <col min="5" max="5" width="12.7265625" style="155" customWidth="1"/>
    <col min="6" max="6" width="12.7265625" style="156" customWidth="1"/>
    <col min="7" max="7" width="15.1796875" style="155" customWidth="1"/>
    <col min="8" max="8" width="24" style="155" customWidth="1"/>
    <col min="9" max="9" width="28" style="155" customWidth="1"/>
    <col min="10" max="10" width="11" style="155" hidden="1" customWidth="1"/>
    <col min="11" max="11" width="78.90625" style="155" hidden="1" customWidth="1"/>
    <col min="12" max="12" width="17.45312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9e8e454-ead6-40c6-bc93-5b83567d5e1a}" enabled="0" method="" siteId="{c9e8e454-ead6-40c6-bc93-5b83567d5e1a}" removed="1"/>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Joshi, Saurabh Shirkant</cp:lastModifiedBy>
  <cp:revision/>
  <dcterms:created xsi:type="dcterms:W3CDTF">2010-06-21T21:00:23Z</dcterms:created>
  <dcterms:modified xsi:type="dcterms:W3CDTF">2026-02-06T18:39:24Z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